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L:\Politik og Konkurrencer\3. Green Key\3.2.1. År\2023\Green Tourism Organization\Kriterier GTO\"/>
    </mc:Choice>
  </mc:AlternateContent>
  <xr:revisionPtr revIDLastSave="0" documentId="13_ncr:1_{B579E51A-1B14-4389-8CE1-801DC7EA467D}" xr6:coauthVersionLast="47" xr6:coauthVersionMax="47" xr10:uidLastSave="{00000000-0000-0000-0000-000000000000}"/>
  <bookViews>
    <workbookView xWindow="-120" yWindow="-120" windowWidth="29040" windowHeight="15840" tabRatio="762" firstSheet="1" activeTab="1" xr2:uid="{00000000-000D-0000-FFFF-FFFF00000000}"/>
  </bookViews>
  <sheets>
    <sheet name="A. Virksomhedsdata" sheetId="1" r:id="rId1"/>
    <sheet name="B, Kriterier + C. Ansøgning" sheetId="11" r:id="rId2"/>
    <sheet name="D. Introduktion" sheetId="8" r:id="rId3"/>
    <sheet name="1.2 Miljøprocedure" sheetId="13" r:id="rId4"/>
    <sheet name="4.Vandforbrug" sheetId="4" r:id="rId5"/>
    <sheet name="5.6 Rengøring" sheetId="16" r:id="rId6"/>
    <sheet name="6.1 Affaldsplan" sheetId="15" r:id="rId7"/>
    <sheet name="7.Energiforbrug" sheetId="20" r:id="rId8"/>
    <sheet name="8.1 Økologiprocent" sheetId="7" r:id="rId9"/>
    <sheet name="8.13 Madspildsprocedure" sheetId="14" r:id="rId10"/>
    <sheet name="18.2 Samarbejdsaftale" sheetId="18" r:id="rId11"/>
    <sheet name="12.1 Grøn indkøbspolitik " sheetId="17" r:id="rId12"/>
    <sheet name="Ark2" sheetId="19" r:id="rId13"/>
  </sheets>
  <definedNames>
    <definedName name="_xlnm._FilterDatabase" localSheetId="1" hidden="1">'B, Kriterier + C. Ansøgning'!$A$1:$K$179</definedName>
  </definedNames>
  <calcPr calcId="181029"/>
</workbook>
</file>

<file path=xl/calcChain.xml><?xml version="1.0" encoding="utf-8"?>
<calcChain xmlns="http://schemas.openxmlformats.org/spreadsheetml/2006/main">
  <c r="I157" i="11" l="1"/>
  <c r="J157" i="11" s="1"/>
  <c r="H157" i="11"/>
  <c r="H150" i="11"/>
  <c r="H167" i="11" l="1"/>
  <c r="J167" i="11" s="1"/>
  <c r="H29" i="11"/>
  <c r="G156" i="11" l="1"/>
  <c r="I144" i="11"/>
  <c r="J144" i="11" l="1"/>
  <c r="I101" i="11" l="1"/>
  <c r="H101" i="11"/>
  <c r="I110" i="11"/>
  <c r="H110" i="11"/>
  <c r="I109" i="11"/>
  <c r="H109" i="11"/>
  <c r="G52" i="20" l="1"/>
  <c r="D51" i="20"/>
  <c r="F51" i="20" s="1"/>
  <c r="H51" i="20" s="1"/>
  <c r="F50" i="20"/>
  <c r="H50" i="20" s="1"/>
  <c r="D50" i="20"/>
  <c r="F49" i="20"/>
  <c r="H49" i="20" s="1"/>
  <c r="D49" i="20"/>
  <c r="F48" i="20"/>
  <c r="H48" i="20" s="1"/>
  <c r="D48" i="20"/>
  <c r="M47" i="20"/>
  <c r="N47" i="20" s="1"/>
  <c r="D47" i="20"/>
  <c r="F47" i="20" s="1"/>
  <c r="H47" i="20" s="1"/>
  <c r="F46" i="20"/>
  <c r="H46" i="20" s="1"/>
  <c r="D46" i="20"/>
  <c r="D45" i="20"/>
  <c r="F45" i="20" s="1"/>
  <c r="H45" i="20" s="1"/>
  <c r="D44" i="20"/>
  <c r="F44" i="20" s="1"/>
  <c r="H44" i="20" s="1"/>
  <c r="D43" i="20"/>
  <c r="F43" i="20" s="1"/>
  <c r="H43" i="20" s="1"/>
  <c r="F42" i="20"/>
  <c r="H42" i="20" s="1"/>
  <c r="D42" i="20"/>
  <c r="D41" i="20"/>
  <c r="F41" i="20" s="1"/>
  <c r="H41" i="20" s="1"/>
  <c r="D40" i="20"/>
  <c r="F40" i="20" s="1"/>
  <c r="H40" i="20" s="1"/>
  <c r="D39" i="20"/>
  <c r="F39" i="20" s="1"/>
  <c r="H39" i="20" s="1"/>
  <c r="F38" i="20"/>
  <c r="H38" i="20" s="1"/>
  <c r="D38" i="20"/>
  <c r="D37" i="20"/>
  <c r="F37" i="20" s="1"/>
  <c r="H37" i="20" s="1"/>
  <c r="D36" i="20"/>
  <c r="F36" i="20" s="1"/>
  <c r="H36" i="20" s="1"/>
  <c r="D35" i="20"/>
  <c r="F35" i="20" s="1"/>
  <c r="H35" i="20" s="1"/>
  <c r="D34" i="20"/>
  <c r="F34" i="20" s="1"/>
  <c r="H34" i="20" s="1"/>
  <c r="N33" i="20"/>
  <c r="D33" i="20"/>
  <c r="D52" i="20" s="1"/>
  <c r="M32" i="20"/>
  <c r="M34" i="20" s="1"/>
  <c r="F32" i="20"/>
  <c r="D32" i="20"/>
  <c r="F31" i="20"/>
  <c r="H31" i="20" s="1"/>
  <c r="H30" i="20"/>
  <c r="F30" i="20"/>
  <c r="H24" i="20"/>
  <c r="I24" i="20" s="1"/>
  <c r="G24" i="20"/>
  <c r="E24" i="20"/>
  <c r="D24" i="20"/>
  <c r="H23" i="20"/>
  <c r="I23" i="20" s="1"/>
  <c r="E23" i="20"/>
  <c r="D23" i="20"/>
  <c r="G23" i="20" s="1"/>
  <c r="E22" i="20"/>
  <c r="D22" i="20"/>
  <c r="H22" i="20" s="1"/>
  <c r="I22" i="20" s="1"/>
  <c r="E21" i="20"/>
  <c r="H21" i="20" s="1"/>
  <c r="I21" i="20" s="1"/>
  <c r="D21" i="20"/>
  <c r="H20" i="20"/>
  <c r="I20" i="20" s="1"/>
  <c r="G20" i="20"/>
  <c r="E20" i="20"/>
  <c r="D20" i="20"/>
  <c r="H19" i="20"/>
  <c r="I19" i="20" s="1"/>
  <c r="E19" i="20"/>
  <c r="D19" i="20"/>
  <c r="G19" i="20" s="1"/>
  <c r="E18" i="20"/>
  <c r="D18" i="20"/>
  <c r="H18" i="20" s="1"/>
  <c r="I18" i="20" s="1"/>
  <c r="H17" i="20"/>
  <c r="I17" i="20" s="1"/>
  <c r="G17" i="20"/>
  <c r="E17" i="20"/>
  <c r="D17" i="20"/>
  <c r="M16" i="20"/>
  <c r="E16" i="20"/>
  <c r="H16" i="20" s="1"/>
  <c r="I16" i="20" s="1"/>
  <c r="D16" i="20"/>
  <c r="N15" i="20"/>
  <c r="H15" i="20"/>
  <c r="I15" i="20" s="1"/>
  <c r="E15" i="20"/>
  <c r="D15" i="20"/>
  <c r="G15" i="20" s="1"/>
  <c r="N14" i="20"/>
  <c r="N16" i="20" s="1"/>
  <c r="N17" i="20" s="1"/>
  <c r="M14" i="20"/>
  <c r="H14" i="20"/>
  <c r="I14" i="20" s="1"/>
  <c r="G14" i="20"/>
  <c r="E14" i="20"/>
  <c r="D14" i="20"/>
  <c r="H13" i="20"/>
  <c r="I13" i="20" s="1"/>
  <c r="E13" i="20"/>
  <c r="D13" i="20"/>
  <c r="G13" i="20" s="1"/>
  <c r="E12" i="20"/>
  <c r="D12" i="20"/>
  <c r="H12" i="20" s="1"/>
  <c r="I12" i="20" s="1"/>
  <c r="E11" i="20"/>
  <c r="H11" i="20" s="1"/>
  <c r="I11" i="20" s="1"/>
  <c r="D11" i="20"/>
  <c r="H10" i="20"/>
  <c r="I10" i="20" s="1"/>
  <c r="G10" i="20"/>
  <c r="E10" i="20"/>
  <c r="D10" i="20"/>
  <c r="H9" i="20"/>
  <c r="I9" i="20" s="1"/>
  <c r="E9" i="20"/>
  <c r="D9" i="20"/>
  <c r="G9" i="20" s="1"/>
  <c r="E8" i="20"/>
  <c r="D8" i="20"/>
  <c r="H8" i="20" s="1"/>
  <c r="I8" i="20" s="1"/>
  <c r="E7" i="20"/>
  <c r="H7" i="20" s="1"/>
  <c r="I7" i="20" s="1"/>
  <c r="D7" i="20"/>
  <c r="H6" i="20"/>
  <c r="I6" i="20" s="1"/>
  <c r="G6" i="20"/>
  <c r="E6" i="20"/>
  <c r="D6" i="20"/>
  <c r="H4" i="20"/>
  <c r="I4" i="20" s="1"/>
  <c r="E4" i="20"/>
  <c r="D4" i="20"/>
  <c r="G4" i="20" s="1"/>
  <c r="I3" i="20"/>
  <c r="H3" i="20"/>
  <c r="G3" i="20"/>
  <c r="N49" i="20" l="1"/>
  <c r="N48" i="20"/>
  <c r="G7" i="20"/>
  <c r="G11" i="20"/>
  <c r="G16" i="20"/>
  <c r="G21" i="20"/>
  <c r="H32" i="20"/>
  <c r="F33" i="20"/>
  <c r="H33" i="20" s="1"/>
  <c r="H52" i="20" s="1"/>
  <c r="G8" i="20"/>
  <c r="G12" i="20"/>
  <c r="G18" i="20"/>
  <c r="G22" i="20"/>
  <c r="N32" i="20"/>
  <c r="N34" i="20" s="1"/>
  <c r="N35" i="20" s="1"/>
  <c r="F52" i="20" l="1"/>
  <c r="I28" i="11" l="1"/>
  <c r="I27" i="11"/>
  <c r="I130" i="11"/>
  <c r="I91" i="11"/>
  <c r="I72" i="11"/>
  <c r="I57" i="11"/>
  <c r="I56" i="11"/>
  <c r="I54" i="11"/>
  <c r="I42" i="11"/>
  <c r="I142" i="11"/>
  <c r="I141" i="11"/>
  <c r="I132" i="11"/>
  <c r="I131" i="11"/>
  <c r="I124" i="11"/>
  <c r="I115" i="11"/>
  <c r="I113" i="11"/>
  <c r="I166" i="11"/>
  <c r="I165" i="11"/>
  <c r="I108" i="11"/>
  <c r="I94" i="11"/>
  <c r="I92" i="11"/>
  <c r="I90" i="11"/>
  <c r="I75" i="11"/>
  <c r="I74" i="11"/>
  <c r="I55" i="11"/>
  <c r="I41" i="11"/>
  <c r="I40" i="11"/>
  <c r="I39" i="11"/>
  <c r="I26" i="11"/>
  <c r="I20" i="11"/>
  <c r="I111" i="11"/>
  <c r="I100" i="11"/>
  <c r="I95" i="11"/>
  <c r="I73" i="11"/>
  <c r="I43" i="11"/>
  <c r="I143" i="11"/>
  <c r="I112" i="11"/>
  <c r="I97" i="11"/>
  <c r="I96" i="11"/>
  <c r="I93" i="11"/>
  <c r="I89" i="11"/>
  <c r="I71" i="11"/>
  <c r="I70" i="11"/>
  <c r="I19" i="11"/>
  <c r="H143" i="11"/>
  <c r="H142" i="11"/>
  <c r="H141" i="11"/>
  <c r="H132" i="11"/>
  <c r="H131" i="11"/>
  <c r="H130" i="11"/>
  <c r="H124" i="11"/>
  <c r="H115" i="11"/>
  <c r="H113" i="11"/>
  <c r="H166" i="11"/>
  <c r="H165" i="11"/>
  <c r="H112" i="11"/>
  <c r="H111" i="11"/>
  <c r="H108" i="11"/>
  <c r="H100" i="11"/>
  <c r="H98" i="11"/>
  <c r="H97" i="11"/>
  <c r="H96" i="11"/>
  <c r="H95" i="11"/>
  <c r="H94" i="11"/>
  <c r="H93" i="11"/>
  <c r="H92" i="11"/>
  <c r="H91" i="11"/>
  <c r="H90" i="11"/>
  <c r="H89" i="11"/>
  <c r="H75" i="11"/>
  <c r="H74" i="11"/>
  <c r="H73" i="11"/>
  <c r="H72" i="11"/>
  <c r="H71" i="11"/>
  <c r="H70" i="11"/>
  <c r="H57" i="11"/>
  <c r="H56" i="11"/>
  <c r="H55" i="11"/>
  <c r="H54" i="11"/>
  <c r="H43" i="11"/>
  <c r="H42" i="11"/>
  <c r="H41" i="11"/>
  <c r="H40" i="11"/>
  <c r="H39" i="11"/>
  <c r="H28" i="11"/>
  <c r="H27" i="11"/>
  <c r="H26" i="11"/>
  <c r="H20" i="11"/>
  <c r="H19" i="11"/>
  <c r="H174" i="11" l="1"/>
  <c r="G175" i="11" s="1"/>
  <c r="J197" i="11"/>
  <c r="H102" i="11"/>
  <c r="I102" i="11"/>
  <c r="I44" i="11"/>
  <c r="H44" i="11"/>
  <c r="H21" i="11" l="1"/>
  <c r="I21" i="11"/>
  <c r="D87" i="11"/>
  <c r="I198" i="11" l="1"/>
  <c r="J198" i="11"/>
  <c r="K177" i="11"/>
  <c r="B198" i="11"/>
  <c r="I197" i="11"/>
  <c r="K176" i="11"/>
  <c r="B197" i="11"/>
  <c r="K175" i="11"/>
  <c r="B196" i="11"/>
  <c r="B193" i="11"/>
  <c r="C193" i="11"/>
  <c r="D193" i="11"/>
  <c r="F193" i="11"/>
  <c r="G193" i="11"/>
  <c r="K174" i="11"/>
  <c r="A193" i="11"/>
  <c r="B192" i="11"/>
  <c r="C192" i="11"/>
  <c r="D192" i="11"/>
  <c r="F192" i="11"/>
  <c r="G192" i="11"/>
  <c r="A192" i="11"/>
  <c r="B191" i="11"/>
  <c r="C191" i="11"/>
  <c r="D191" i="11"/>
  <c r="F191" i="11"/>
  <c r="G191" i="11"/>
  <c r="A191" i="11"/>
  <c r="B190" i="11"/>
  <c r="C190" i="11"/>
  <c r="D190" i="11"/>
  <c r="F190" i="11"/>
  <c r="G190" i="11"/>
  <c r="A190" i="11"/>
  <c r="B189" i="11"/>
  <c r="C189" i="11"/>
  <c r="D189" i="11"/>
  <c r="F189" i="11"/>
  <c r="G189" i="11"/>
  <c r="A189" i="11"/>
  <c r="B188" i="11"/>
  <c r="C188" i="11"/>
  <c r="D188" i="11"/>
  <c r="F188" i="11"/>
  <c r="G188" i="11"/>
  <c r="A188" i="11"/>
  <c r="B187" i="11"/>
  <c r="C187" i="11"/>
  <c r="D187" i="11"/>
  <c r="F187" i="11"/>
  <c r="G187" i="11"/>
  <c r="A187" i="11"/>
  <c r="B186" i="11"/>
  <c r="C186" i="11"/>
  <c r="D186" i="11"/>
  <c r="F186" i="11"/>
  <c r="G186" i="11"/>
  <c r="A186" i="11"/>
  <c r="B185" i="11"/>
  <c r="C185" i="11"/>
  <c r="D185" i="11"/>
  <c r="F185" i="11"/>
  <c r="G185" i="11"/>
  <c r="A185" i="11"/>
  <c r="B184" i="11"/>
  <c r="C184" i="11"/>
  <c r="D184" i="11"/>
  <c r="F184" i="11"/>
  <c r="G184" i="11"/>
  <c r="A184" i="11"/>
  <c r="B183" i="11"/>
  <c r="C183" i="11"/>
  <c r="D183" i="11"/>
  <c r="F183" i="11"/>
  <c r="G183" i="11"/>
  <c r="A183" i="11"/>
  <c r="H116" i="11"/>
  <c r="I116" i="11"/>
  <c r="I190" i="11"/>
  <c r="H58" i="11"/>
  <c r="H187" i="11" s="1"/>
  <c r="I58" i="11"/>
  <c r="I187" i="11" s="1"/>
  <c r="H11" i="11"/>
  <c r="H183" i="11" s="1"/>
  <c r="I11" i="11"/>
  <c r="I183" i="11" s="1"/>
  <c r="G129" i="11" l="1"/>
  <c r="G174" i="11" s="1"/>
  <c r="F129" i="11"/>
  <c r="D129" i="11"/>
  <c r="D86" i="11"/>
  <c r="D81" i="11"/>
  <c r="D80" i="11"/>
  <c r="D78" i="11"/>
  <c r="G69" i="11"/>
  <c r="F69" i="11"/>
  <c r="D69" i="11"/>
  <c r="G53" i="11"/>
  <c r="F53" i="11"/>
  <c r="D50" i="11"/>
  <c r="D48" i="11"/>
  <c r="D47" i="11"/>
  <c r="D46" i="11"/>
  <c r="D32" i="11"/>
  <c r="D106" i="11"/>
  <c r="I133" i="11"/>
  <c r="I193" i="11" s="1"/>
  <c r="I125" i="11"/>
  <c r="I192" i="11" s="1"/>
  <c r="H125" i="11"/>
  <c r="H192" i="11" s="1"/>
  <c r="I189" i="11"/>
  <c r="H189" i="11"/>
  <c r="I76" i="11"/>
  <c r="I188" i="11" s="1"/>
  <c r="I186" i="11"/>
  <c r="I30" i="11"/>
  <c r="I185" i="11" s="1"/>
  <c r="H184" i="11"/>
  <c r="I184" i="11"/>
  <c r="H133" i="11"/>
  <c r="H76" i="11"/>
  <c r="H188" i="11" s="1"/>
  <c r="H186" i="11"/>
  <c r="H30" i="11"/>
  <c r="H185" i="11" s="1"/>
  <c r="E6" i="7"/>
  <c r="F6" i="7"/>
  <c r="F5" i="7"/>
  <c r="F8" i="7"/>
  <c r="F9" i="7"/>
  <c r="F10" i="7"/>
  <c r="F11" i="7"/>
  <c r="F12" i="7"/>
  <c r="F13" i="7"/>
  <c r="F14" i="7"/>
  <c r="F15" i="7"/>
  <c r="F16" i="7"/>
  <c r="F17" i="7"/>
  <c r="F18" i="7"/>
  <c r="F19" i="7"/>
  <c r="F20" i="7"/>
  <c r="F21" i="7"/>
  <c r="F22" i="7"/>
  <c r="F23" i="7"/>
  <c r="F24" i="7"/>
  <c r="F25" i="7"/>
  <c r="F7" i="7"/>
  <c r="E9" i="7"/>
  <c r="E10" i="7"/>
  <c r="E11" i="7"/>
  <c r="E12" i="7"/>
  <c r="E13" i="7"/>
  <c r="E14" i="7"/>
  <c r="E15" i="7"/>
  <c r="E16" i="7"/>
  <c r="E17" i="7"/>
  <c r="E18" i="7"/>
  <c r="E19" i="7"/>
  <c r="E20" i="7"/>
  <c r="E21" i="7"/>
  <c r="E22" i="7"/>
  <c r="E23" i="7"/>
  <c r="E24" i="7"/>
  <c r="E25" i="7"/>
  <c r="E8" i="7"/>
  <c r="E7" i="7"/>
  <c r="G64" i="4"/>
  <c r="E64" i="4"/>
  <c r="D63" i="4"/>
  <c r="F63" i="4" s="1"/>
  <c r="H63" i="4" s="1"/>
  <c r="D62" i="4"/>
  <c r="F62" i="4" s="1"/>
  <c r="H62" i="4" s="1"/>
  <c r="D61" i="4"/>
  <c r="F61" i="4" s="1"/>
  <c r="H61" i="4" s="1"/>
  <c r="D60" i="4"/>
  <c r="F60" i="4" s="1"/>
  <c r="H60" i="4" s="1"/>
  <c r="D59" i="4"/>
  <c r="F59" i="4" s="1"/>
  <c r="H59" i="4" s="1"/>
  <c r="D58" i="4"/>
  <c r="F58" i="4" s="1"/>
  <c r="H58" i="4" s="1"/>
  <c r="D57" i="4"/>
  <c r="F57" i="4" s="1"/>
  <c r="H57" i="4" s="1"/>
  <c r="D56" i="4"/>
  <c r="F56" i="4" s="1"/>
  <c r="H56" i="4" s="1"/>
  <c r="D55" i="4"/>
  <c r="F55" i="4" s="1"/>
  <c r="H55" i="4" s="1"/>
  <c r="D54" i="4"/>
  <c r="F54" i="4" s="1"/>
  <c r="H54" i="4" s="1"/>
  <c r="D53" i="4"/>
  <c r="F53" i="4" s="1"/>
  <c r="H53" i="4" s="1"/>
  <c r="D52" i="4"/>
  <c r="F52" i="4" s="1"/>
  <c r="H52" i="4" s="1"/>
  <c r="D51" i="4"/>
  <c r="F51" i="4" s="1"/>
  <c r="H51" i="4" s="1"/>
  <c r="D50" i="4"/>
  <c r="F50" i="4" s="1"/>
  <c r="H50" i="4" s="1"/>
  <c r="D49" i="4"/>
  <c r="F49" i="4" s="1"/>
  <c r="H49" i="4" s="1"/>
  <c r="D48" i="4"/>
  <c r="F48" i="4" s="1"/>
  <c r="H48" i="4" s="1"/>
  <c r="D47" i="4"/>
  <c r="F47" i="4" s="1"/>
  <c r="H47" i="4" s="1"/>
  <c r="D46" i="4"/>
  <c r="F46" i="4" s="1"/>
  <c r="H46" i="4" s="1"/>
  <c r="D45" i="4"/>
  <c r="F45" i="4" s="1"/>
  <c r="H45" i="4" s="1"/>
  <c r="H64" i="4" s="1"/>
  <c r="D44" i="4"/>
  <c r="D43" i="4"/>
  <c r="F43" i="4" s="1"/>
  <c r="H43" i="4" s="1"/>
  <c r="F42" i="4"/>
  <c r="E26" i="4"/>
  <c r="D26" i="4"/>
  <c r="E25" i="4"/>
  <c r="D25" i="4"/>
  <c r="E24" i="4"/>
  <c r="F24" i="4" s="1"/>
  <c r="D24" i="4"/>
  <c r="E23" i="4"/>
  <c r="D23" i="4"/>
  <c r="E22" i="4"/>
  <c r="D22" i="4"/>
  <c r="E21" i="4"/>
  <c r="D21" i="4"/>
  <c r="E20" i="4"/>
  <c r="D20" i="4"/>
  <c r="E19" i="4"/>
  <c r="D19" i="4"/>
  <c r="E18" i="4"/>
  <c r="D18" i="4"/>
  <c r="E17" i="4"/>
  <c r="D17" i="4"/>
  <c r="E16" i="4"/>
  <c r="G16" i="4" s="1"/>
  <c r="H16" i="4" s="1"/>
  <c r="D16" i="4"/>
  <c r="E15" i="4"/>
  <c r="D15" i="4"/>
  <c r="E14" i="4"/>
  <c r="D14" i="4"/>
  <c r="E13" i="4"/>
  <c r="D13" i="4"/>
  <c r="E12" i="4"/>
  <c r="F12" i="4" s="1"/>
  <c r="D12" i="4"/>
  <c r="E11" i="4"/>
  <c r="D11" i="4"/>
  <c r="E10" i="4"/>
  <c r="D10" i="4"/>
  <c r="E9" i="4"/>
  <c r="D9" i="4"/>
  <c r="G9" i="4" s="1"/>
  <c r="H9" i="4" s="1"/>
  <c r="E8" i="4"/>
  <c r="G8" i="4" s="1"/>
  <c r="H8" i="4" s="1"/>
  <c r="D8" i="4"/>
  <c r="E6" i="4"/>
  <c r="D6" i="4"/>
  <c r="G5" i="4"/>
  <c r="H5" i="4" s="1"/>
  <c r="F5" i="4"/>
  <c r="G176" i="11" l="1"/>
  <c r="I174" i="11"/>
  <c r="I177" i="11"/>
  <c r="H178" i="11" s="1"/>
  <c r="H193" i="11"/>
  <c r="H177" i="11"/>
  <c r="H196" i="11" s="1"/>
  <c r="G12" i="4"/>
  <c r="H12" i="4" s="1"/>
  <c r="F10" i="4"/>
  <c r="F18" i="4"/>
  <c r="G22" i="4"/>
  <c r="H22" i="4" s="1"/>
  <c r="F26" i="4"/>
  <c r="F16" i="4"/>
  <c r="G15" i="4"/>
  <c r="H15" i="4" s="1"/>
  <c r="F6" i="4"/>
  <c r="G11" i="4"/>
  <c r="H11" i="4" s="1"/>
  <c r="F15" i="4"/>
  <c r="F19" i="4"/>
  <c r="G23" i="4"/>
  <c r="H23" i="4" s="1"/>
  <c r="G6" i="4"/>
  <c r="H6" i="4" s="1"/>
  <c r="G18" i="4"/>
  <c r="H18" i="4" s="1"/>
  <c r="F8" i="4"/>
  <c r="G20" i="4"/>
  <c r="H20" i="4" s="1"/>
  <c r="G24" i="4"/>
  <c r="H24" i="4" s="1"/>
  <c r="F11" i="4"/>
  <c r="G19" i="4"/>
  <c r="H19" i="4" s="1"/>
  <c r="D64" i="4"/>
  <c r="F9" i="4"/>
  <c r="F13" i="4"/>
  <c r="G17" i="4"/>
  <c r="H17" i="4" s="1"/>
  <c r="G21" i="4"/>
  <c r="H21" i="4" s="1"/>
  <c r="F25" i="4"/>
  <c r="F14" i="4"/>
  <c r="F22" i="4"/>
  <c r="G26" i="4"/>
  <c r="H26" i="4" s="1"/>
  <c r="H182" i="11"/>
  <c r="H190" i="11"/>
  <c r="J76" i="11"/>
  <c r="J188" i="11" s="1"/>
  <c r="J58" i="11"/>
  <c r="J187" i="11" s="1"/>
  <c r="J116" i="11"/>
  <c r="J125" i="11"/>
  <c r="J192" i="11" s="1"/>
  <c r="G25" i="4"/>
  <c r="H25" i="4" s="1"/>
  <c r="G13" i="4"/>
  <c r="H13" i="4" s="1"/>
  <c r="F23" i="4"/>
  <c r="G10" i="4"/>
  <c r="H10" i="4" s="1"/>
  <c r="G14" i="4"/>
  <c r="H14" i="4" s="1"/>
  <c r="F21" i="4"/>
  <c r="F20" i="4"/>
  <c r="F17" i="4"/>
  <c r="F44" i="4"/>
  <c r="J30" i="11"/>
  <c r="J185" i="11" s="1"/>
  <c r="J44" i="11"/>
  <c r="J186" i="11" s="1"/>
  <c r="J11" i="11"/>
  <c r="J183" i="11" s="1"/>
  <c r="J133" i="11"/>
  <c r="J193" i="11" s="1"/>
  <c r="J102" i="11"/>
  <c r="J189" i="11" s="1"/>
  <c r="J21" i="11"/>
  <c r="J184" i="11" s="1"/>
  <c r="H197" i="11" l="1"/>
  <c r="I196" i="11"/>
  <c r="F64" i="4"/>
  <c r="H44" i="4"/>
  <c r="J177" i="11"/>
  <c r="J196" i="11" s="1"/>
  <c r="H179" i="11" l="1"/>
  <c r="H198" i="11" s="1"/>
</calcChain>
</file>

<file path=xl/sharedStrings.xml><?xml version="1.0" encoding="utf-8"?>
<sst xmlns="http://schemas.openxmlformats.org/spreadsheetml/2006/main" count="1697" uniqueCount="904">
  <si>
    <t>Data</t>
  </si>
  <si>
    <t>G0.1</t>
  </si>
  <si>
    <t>Virksomhedens navn</t>
  </si>
  <si>
    <t>G0.2</t>
  </si>
  <si>
    <t>Gade</t>
  </si>
  <si>
    <t>G0.3</t>
  </si>
  <si>
    <t xml:space="preserve">Postnr </t>
  </si>
  <si>
    <t>G0.4</t>
  </si>
  <si>
    <t>By</t>
  </si>
  <si>
    <t>G0.5</t>
  </si>
  <si>
    <t>Landsdel</t>
  </si>
  <si>
    <t>G0.6</t>
  </si>
  <si>
    <t>Officiel telefonnr.</t>
  </si>
  <si>
    <t>G0.7</t>
  </si>
  <si>
    <t>G0.8</t>
  </si>
  <si>
    <t>Officiel e-mail</t>
  </si>
  <si>
    <t>G0.9</t>
  </si>
  <si>
    <t>Hjemmeside adresse</t>
  </si>
  <si>
    <t>G0.10</t>
  </si>
  <si>
    <t>Byggeår</t>
  </si>
  <si>
    <t>G0.11</t>
  </si>
  <si>
    <t>Antal værelser</t>
  </si>
  <si>
    <t>G0.12</t>
  </si>
  <si>
    <t>Antal etage m2</t>
  </si>
  <si>
    <t>G0.13</t>
  </si>
  <si>
    <t>Antal opvarmede m2</t>
  </si>
  <si>
    <t>G0.14</t>
  </si>
  <si>
    <t>G0.15</t>
  </si>
  <si>
    <t>G0.16</t>
  </si>
  <si>
    <t>Varmetype</t>
  </si>
  <si>
    <t>G0.17</t>
  </si>
  <si>
    <t>G0.18</t>
  </si>
  <si>
    <t>Egen produktion af vedvarende energi</t>
  </si>
  <si>
    <t>G0.19</t>
  </si>
  <si>
    <t>Evt. lukkeperiode</t>
  </si>
  <si>
    <t>G0.20</t>
  </si>
  <si>
    <t>Ejerforhold/selskabsform</t>
  </si>
  <si>
    <t>G0.21</t>
  </si>
  <si>
    <t>Personale</t>
  </si>
  <si>
    <t> Data</t>
  </si>
  <si>
    <t>G0.30</t>
  </si>
  <si>
    <t>Antal ansatte</t>
  </si>
  <si>
    <t>G0.31</t>
  </si>
  <si>
    <t>G0.32</t>
  </si>
  <si>
    <t>G0.33</t>
  </si>
  <si>
    <t>G0.34</t>
  </si>
  <si>
    <t>G0.35</t>
  </si>
  <si>
    <t>G0.36</t>
  </si>
  <si>
    <t>G0.37</t>
  </si>
  <si>
    <t>Evt. supplerende kontaktperson</t>
  </si>
  <si>
    <t>G0.38</t>
  </si>
  <si>
    <t>G0.39</t>
  </si>
  <si>
    <t>G0.40</t>
  </si>
  <si>
    <t>Hele/dele af bygninger som er fredet</t>
  </si>
  <si>
    <t>Miljøledelse</t>
  </si>
  <si>
    <t>Type</t>
  </si>
  <si>
    <t>Ja/nej</t>
  </si>
  <si>
    <t>Evt. kommentarer</t>
  </si>
  <si>
    <t>Obligatorisk</t>
  </si>
  <si>
    <t>Ja</t>
  </si>
  <si>
    <t>Gæsteinformation</t>
  </si>
  <si>
    <t>Vand</t>
  </si>
  <si>
    <t>Affald</t>
  </si>
  <si>
    <t>Energi</t>
  </si>
  <si>
    <t>Fødevarer</t>
  </si>
  <si>
    <t>     </t>
  </si>
  <si>
    <t>Koordinator(er)</t>
  </si>
  <si>
    <t>Jens Jensen</t>
  </si>
  <si>
    <t>Vandpris/m3</t>
  </si>
  <si>
    <t>1000 l= 1 m3</t>
  </si>
  <si>
    <t>Dato</t>
  </si>
  <si>
    <t>Aflæsning/m3</t>
  </si>
  <si>
    <t>Forbrug i /m3</t>
  </si>
  <si>
    <t>Periodens længde/dage</t>
  </si>
  <si>
    <t>Omk i kr. pr dag</t>
  </si>
  <si>
    <t>Forbrug pr. mdr/m3</t>
  </si>
  <si>
    <t>Pris pr/mdr</t>
  </si>
  <si>
    <t>Startaflæs</t>
  </si>
  <si>
    <t>=</t>
  </si>
  <si>
    <t>Startaflæsning</t>
  </si>
  <si>
    <t>År</t>
  </si>
  <si>
    <t>Vandpris/kr</t>
  </si>
  <si>
    <t>Pris pr/år</t>
  </si>
  <si>
    <t>Antal gæster</t>
  </si>
  <si>
    <t>Omk pr. gæst</t>
  </si>
  <si>
    <t>201X</t>
  </si>
  <si>
    <t>201Y</t>
  </si>
  <si>
    <t>Gnsnit</t>
  </si>
  <si>
    <t>Periode</t>
  </si>
  <si>
    <t>Samlede indkøb i kr eller kg</t>
  </si>
  <si>
    <t>Samlede økoligi i kr. eller kg.</t>
  </si>
  <si>
    <t>Økologiprocent</t>
  </si>
  <si>
    <t>Startdag</t>
  </si>
  <si>
    <t>Kort beskrivelse</t>
  </si>
  <si>
    <t>Ansvarlig</t>
  </si>
  <si>
    <t>Emne</t>
  </si>
  <si>
    <t>Hvad betyder "Evt. kommentarer"?</t>
  </si>
  <si>
    <t>Det er eventuelle uddybninger af jeres svar.</t>
  </si>
  <si>
    <t>Arket gemmes på jeres netværk eller eget drev og sendes herefter elektronisk til green-key@horesta.dk.</t>
  </si>
  <si>
    <t>Følgende mailadresser ønsker 
at modtage nyhedsbrev</t>
  </si>
  <si>
    <t>Direkte mailadresse (direktør/leder)</t>
  </si>
  <si>
    <t>Direkte telefonnr. (Miljøkontakt)</t>
  </si>
  <si>
    <t>Direkte mailadresse (Miljøkontakt)</t>
  </si>
  <si>
    <t>Direkte telefonnr. (direktør/leder)</t>
  </si>
  <si>
    <t>Hvor skal excel-arket sendes hen?</t>
  </si>
  <si>
    <t>Hvad skal de øvrige ark bruges til?</t>
  </si>
  <si>
    <t>Hvor megen virksomhedsdata skal udfyldes?</t>
  </si>
  <si>
    <t>Produkt</t>
  </si>
  <si>
    <t>Leverandør</t>
  </si>
  <si>
    <t>Miljømærket</t>
  </si>
  <si>
    <t>Forbrug</t>
  </si>
  <si>
    <t>Højt</t>
  </si>
  <si>
    <t>Leverandør X</t>
  </si>
  <si>
    <t>Leverandør Y</t>
  </si>
  <si>
    <t>Rengøring X1</t>
  </si>
  <si>
    <t>Rengøring X2</t>
  </si>
  <si>
    <t>Rengøring Y1</t>
  </si>
  <si>
    <t>Nej</t>
  </si>
  <si>
    <t>Svanen</t>
  </si>
  <si>
    <t>Der Blauer Engel</t>
  </si>
  <si>
    <t>Hvilket mærke</t>
  </si>
  <si>
    <t>Middel</t>
  </si>
  <si>
    <t>Lavt</t>
  </si>
  <si>
    <t>Hvor mange point skal der opnås?</t>
  </si>
  <si>
    <t>Hvad sker der ved forkert udfyldelse af skemaet?</t>
  </si>
  <si>
    <t>Sekretariatet vil altid vende tilbage til virksomheden, hvis der er noget som er udfyldt forkert eller er uklart.</t>
  </si>
  <si>
    <t>Hvad sker der hvis vi svarer nej på et obligatorisk kriterium?</t>
  </si>
  <si>
    <t>Alle obligatoriske kriterier skal opfyldes. Sekretariatet vil altid vende tilbage til virksomheden, hvis der er svaret nej ud for et obligatorisk kriterium for at sikre rette rådgivning vedr. kriteriet.</t>
  </si>
  <si>
    <t>Navn på direktør/leder</t>
  </si>
  <si>
    <t>Titel på direktør/Leder</t>
  </si>
  <si>
    <t>Navn på miljøkontakt/ansvarlig</t>
  </si>
  <si>
    <t>Titel på miljøkontakt/ansvarlig</t>
  </si>
  <si>
    <t>G0.41</t>
  </si>
  <si>
    <t>Evt. titel supplerende kontaktperson</t>
  </si>
  <si>
    <t xml:space="preserve">Evt. mailadresse supplerende kontakt </t>
  </si>
  <si>
    <t>G0.42</t>
  </si>
  <si>
    <t>p</t>
  </si>
  <si>
    <t>Tydeligt skilt, diplom eller folder</t>
  </si>
  <si>
    <t>ps</t>
  </si>
  <si>
    <t>o</t>
  </si>
  <si>
    <t>5.12</t>
  </si>
  <si>
    <t>5.13</t>
  </si>
  <si>
    <t>6.1</t>
  </si>
  <si>
    <t>7.12</t>
  </si>
  <si>
    <t>7.13</t>
  </si>
  <si>
    <t>7.14</t>
  </si>
  <si>
    <t>7.15</t>
  </si>
  <si>
    <t>7.17</t>
  </si>
  <si>
    <t>8.2</t>
  </si>
  <si>
    <t>10.10</t>
  </si>
  <si>
    <t>Antal point</t>
  </si>
  <si>
    <t>Pointgrænse</t>
  </si>
  <si>
    <t>Plus/minus over grænse</t>
  </si>
  <si>
    <t>1.1</t>
  </si>
  <si>
    <t>1.2</t>
  </si>
  <si>
    <t>1.4</t>
  </si>
  <si>
    <t>1.5</t>
  </si>
  <si>
    <t>1.6</t>
  </si>
  <si>
    <t>2.1</t>
  </si>
  <si>
    <t>2.2</t>
  </si>
  <si>
    <t>2.3</t>
  </si>
  <si>
    <t>3.1</t>
  </si>
  <si>
    <t>3.2</t>
  </si>
  <si>
    <t>3.3</t>
  </si>
  <si>
    <t>3.10</t>
  </si>
  <si>
    <t>4.1</t>
  </si>
  <si>
    <t>4.2</t>
  </si>
  <si>
    <t>4.3</t>
  </si>
  <si>
    <t>4.11</t>
  </si>
  <si>
    <t>4.13</t>
  </si>
  <si>
    <t>5.1</t>
  </si>
  <si>
    <t>5.2</t>
  </si>
  <si>
    <t>5.3</t>
  </si>
  <si>
    <t>5.10</t>
  </si>
  <si>
    <t>5.11</t>
  </si>
  <si>
    <t>6.10</t>
  </si>
  <si>
    <t>6.11</t>
  </si>
  <si>
    <t>6.12</t>
  </si>
  <si>
    <t>7.1</t>
  </si>
  <si>
    <t>7.4</t>
  </si>
  <si>
    <t>7.10</t>
  </si>
  <si>
    <t>7.11</t>
  </si>
  <si>
    <t>8.1</t>
  </si>
  <si>
    <t>8.3</t>
  </si>
  <si>
    <t>10.1</t>
  </si>
  <si>
    <t>11.1</t>
  </si>
  <si>
    <t>11.10</t>
  </si>
  <si>
    <t>12.1</t>
  </si>
  <si>
    <t>12.2</t>
  </si>
  <si>
    <t>12.3</t>
  </si>
  <si>
    <t>12.10</t>
  </si>
  <si>
    <t>12.11</t>
  </si>
  <si>
    <t>2.4</t>
  </si>
  <si>
    <t>8.11</t>
  </si>
  <si>
    <t>Madspild</t>
  </si>
  <si>
    <t>8.13</t>
  </si>
  <si>
    <t>Når I er klar</t>
  </si>
  <si>
    <t>Hvad betyder nummereringen fx 1.2</t>
  </si>
  <si>
    <t>Når I er eller er tæt på at være medlem vil I få adgang til intern hjemmeside med værktøjer og hjælp til miljøarbejdet.</t>
  </si>
  <si>
    <t>Hvilke ark skal udfyldes?</t>
  </si>
  <si>
    <t>Hvordan skal vi bruge excel-arket?</t>
  </si>
  <si>
    <t>Hvad hvis vi ikke opfylder det nu, men gør det senere?</t>
  </si>
  <si>
    <t>Frist?</t>
  </si>
  <si>
    <t>Inddragelse af samarbejdspartnere</t>
  </si>
  <si>
    <t>2.5</t>
  </si>
  <si>
    <t>Pointkriterier</t>
  </si>
  <si>
    <t>2.12</t>
  </si>
  <si>
    <t>2.13</t>
  </si>
  <si>
    <t>3.11</t>
  </si>
  <si>
    <t>3.12</t>
  </si>
  <si>
    <t>4.5</t>
  </si>
  <si>
    <t>4.6</t>
  </si>
  <si>
    <t>4.7</t>
  </si>
  <si>
    <t>5.5</t>
  </si>
  <si>
    <t>5.6</t>
  </si>
  <si>
    <t>5.7</t>
  </si>
  <si>
    <t>5.8</t>
  </si>
  <si>
    <t>6.2</t>
  </si>
  <si>
    <t>6.5</t>
  </si>
  <si>
    <t>6.7</t>
  </si>
  <si>
    <t>Pointkriterium</t>
  </si>
  <si>
    <t>7.2a</t>
  </si>
  <si>
    <t>7.2b</t>
  </si>
  <si>
    <t>7.2c</t>
  </si>
  <si>
    <t>7.5</t>
  </si>
  <si>
    <t>7.6</t>
  </si>
  <si>
    <t>7.9</t>
  </si>
  <si>
    <t>7.16a</t>
  </si>
  <si>
    <t>7.16b</t>
  </si>
  <si>
    <t>7.16c</t>
  </si>
  <si>
    <t>8.4</t>
  </si>
  <si>
    <t>8.15</t>
  </si>
  <si>
    <t>8.16</t>
  </si>
  <si>
    <t>8.17</t>
  </si>
  <si>
    <t>10.2</t>
  </si>
  <si>
    <t>10.3</t>
  </si>
  <si>
    <t>Udeområde</t>
  </si>
  <si>
    <t>10.4</t>
  </si>
  <si>
    <t>10.5</t>
  </si>
  <si>
    <t>10.6</t>
  </si>
  <si>
    <t>11.11</t>
  </si>
  <si>
    <t>11.12</t>
  </si>
  <si>
    <t>Administration og indkøb</t>
  </si>
  <si>
    <t>12.4</t>
  </si>
  <si>
    <t>12.12</t>
  </si>
  <si>
    <t>1.3</t>
  </si>
  <si>
    <t>Evt. Kommentarer</t>
  </si>
  <si>
    <t>Miljøgruppe</t>
  </si>
  <si>
    <t>Uddannelse om miljø</t>
  </si>
  <si>
    <t>Konkurrencer</t>
  </si>
  <si>
    <t>Vandmåler</t>
  </si>
  <si>
    <t>Sensorer</t>
  </si>
  <si>
    <t xml:space="preserve">Evt. kommentarer </t>
  </si>
  <si>
    <t>Bimåler</t>
  </si>
  <si>
    <t>Toiletter</t>
  </si>
  <si>
    <t>Rengøringsmidler</t>
  </si>
  <si>
    <t>Fiberklude</t>
  </si>
  <si>
    <t>Rengøringsfolk</t>
  </si>
  <si>
    <t>Parfume</t>
  </si>
  <si>
    <t>Dosering</t>
  </si>
  <si>
    <t>Klude og børster</t>
  </si>
  <si>
    <t>Evt.kommentarer</t>
  </si>
  <si>
    <t>Energisparende belysning</t>
  </si>
  <si>
    <t>Tætningslister på køle- og fryseskabe</t>
  </si>
  <si>
    <t>Vinduer</t>
  </si>
  <si>
    <t xml:space="preserve">Sensor på toiletter </t>
  </si>
  <si>
    <t>Ingen halogen-/glødepærer</t>
  </si>
  <si>
    <t>Sensor på kontorer</t>
  </si>
  <si>
    <t>Ukrudtsbekæmpelse</t>
  </si>
  <si>
    <t xml:space="preserve">Information om Blå Flag </t>
  </si>
  <si>
    <t xml:space="preserve">Elektronisk udstyr </t>
  </si>
  <si>
    <t xml:space="preserve">Nyt elektronisk udstyr </t>
  </si>
  <si>
    <t xml:space="preserve">Trykt materiale </t>
  </si>
  <si>
    <t>Kopipapir og blokke er miljømærkede</t>
  </si>
  <si>
    <t>Printere</t>
  </si>
  <si>
    <t>Grønne lejekontrakter</t>
  </si>
  <si>
    <t>Opvaskemaskine</t>
  </si>
  <si>
    <t>2 miljømål</t>
  </si>
  <si>
    <t>5 point</t>
  </si>
  <si>
    <t>3 point</t>
  </si>
  <si>
    <t>4 point</t>
  </si>
  <si>
    <t>2 point</t>
  </si>
  <si>
    <t>Måle affald</t>
  </si>
  <si>
    <t>Sortering ved indgang</t>
  </si>
  <si>
    <t>Lufthåndtørrer på toiletter</t>
  </si>
  <si>
    <t>El-plæneklipper</t>
  </si>
  <si>
    <t>Kriterium</t>
  </si>
  <si>
    <t>Kollegaer</t>
  </si>
  <si>
    <t>Rengøring</t>
  </si>
  <si>
    <t>Ledelsesbeslutning</t>
  </si>
  <si>
    <t>Årlige miljømøder</t>
  </si>
  <si>
    <t>Intro til nye kollegaer</t>
  </si>
  <si>
    <t>Miljøindhold på hjemmeside</t>
  </si>
  <si>
    <t>Nummereringen er til brug for en database. "8.1" henviser til kriterienummeret, mens det sidste tal "8.1a" viser hvilket antal spørgsmål, der er inden for dette kriterium.</t>
  </si>
  <si>
    <t>Sum</t>
  </si>
  <si>
    <t>I alt</t>
  </si>
  <si>
    <t>Procent</t>
  </si>
  <si>
    <r>
      <t> </t>
    </r>
    <r>
      <rPr>
        <sz val="8"/>
        <color rgb="FF000000"/>
        <rFont val="Times New Roman"/>
        <family val="1"/>
      </rPr>
      <t>     </t>
    </r>
    <r>
      <rPr>
        <sz val="8"/>
        <color rgb="FF000000"/>
        <rFont val="Arial"/>
        <family val="2"/>
      </rPr>
      <t> </t>
    </r>
  </si>
  <si>
    <t>Formål</t>
  </si>
  <si>
    <t>Hvad er madspild og -affald?</t>
  </si>
  <si>
    <t xml:space="preserve">Madaffald kan opdeles i to undergrupper: Madspild og øvrigt madaffald. </t>
  </si>
  <si>
    <r>
      <t>·</t>
    </r>
    <r>
      <rPr>
        <sz val="7"/>
        <color theme="1"/>
        <rFont val="Times New Roman"/>
        <family val="1"/>
      </rPr>
      <t xml:space="preserve">       </t>
    </r>
    <r>
      <rPr>
        <sz val="10"/>
        <color theme="1"/>
        <rFont val="Verdana"/>
        <family val="2"/>
      </rPr>
      <t xml:space="preserve">Madspild er fødevarer, der kunne være spist, men i stedet er blevet smidt ud. 
Eksempler på madspild er brød, hel frugt og grønt samt rester af tilberedt mad. </t>
    </r>
  </si>
  <si>
    <r>
      <t>·</t>
    </r>
    <r>
      <rPr>
        <sz val="7"/>
        <color theme="1"/>
        <rFont val="Times New Roman"/>
        <family val="1"/>
      </rPr>
      <t xml:space="preserve">       </t>
    </r>
    <r>
      <rPr>
        <sz val="10"/>
        <color theme="1"/>
        <rFont val="Verdana"/>
        <family val="2"/>
      </rPr>
      <t>Madaffald er de dele af fødevarer, der ikke er egnet til at spise. 
Eksempler på øvrigt madaffald er æggeskaller, osteskorper, kaffegrums, ben og nogle grøntsagsskræller.</t>
    </r>
  </si>
  <si>
    <t>Interne procedurer for at nedbringe madspild</t>
  </si>
  <si>
    <t>Tilpas den, så proceduren passer til jeres sted.</t>
  </si>
  <si>
    <r>
      <t>·</t>
    </r>
    <r>
      <rPr>
        <sz val="7"/>
        <color theme="1"/>
        <rFont val="Times New Roman"/>
        <family val="1"/>
      </rPr>
      <t xml:space="preserve">       </t>
    </r>
    <r>
      <rPr>
        <sz val="10"/>
        <color theme="1"/>
        <rFont val="Verdana"/>
        <family val="2"/>
      </rPr>
      <t>Vi måler, vejer eller tager billeder af vores spild for at blive klogere på, hvordan vi minimerer det</t>
    </r>
  </si>
  <si>
    <r>
      <t>·</t>
    </r>
    <r>
      <rPr>
        <sz val="7"/>
        <color theme="1"/>
        <rFont val="Times New Roman"/>
        <family val="1"/>
      </rPr>
      <t xml:space="preserve">       </t>
    </r>
    <r>
      <rPr>
        <sz val="10"/>
        <color theme="1"/>
        <rFont val="Verdana"/>
        <family val="2"/>
      </rPr>
      <t>Vi planlægger indkøb samtidig med planlægning af menuen</t>
    </r>
  </si>
  <si>
    <r>
      <t>·</t>
    </r>
    <r>
      <rPr>
        <sz val="7"/>
        <color theme="1"/>
        <rFont val="Times New Roman"/>
        <family val="1"/>
      </rPr>
      <t xml:space="preserve">       </t>
    </r>
    <r>
      <rPr>
        <sz val="10"/>
        <color theme="1"/>
        <rFont val="Verdana"/>
        <family val="2"/>
      </rPr>
      <t>Vi laver en oversigt over, hvad der er på køl-, frys- og tørvarelageret og lægger madvarer med lang holdbarhed bagerst</t>
    </r>
  </si>
  <si>
    <r>
      <t>·</t>
    </r>
    <r>
      <rPr>
        <sz val="7"/>
        <color theme="1"/>
        <rFont val="Times New Roman"/>
        <family val="1"/>
      </rPr>
      <t xml:space="preserve">       </t>
    </r>
    <r>
      <rPr>
        <sz val="10"/>
        <color theme="1"/>
        <rFont val="Verdana"/>
        <family val="2"/>
      </rPr>
      <t>Vi genbruger tilberedt mad ved at pakke det i bøtter eller vakuum og sætte det hurtigt på køl eller frys</t>
    </r>
  </si>
  <si>
    <r>
      <t>·</t>
    </r>
    <r>
      <rPr>
        <sz val="7"/>
        <color theme="1"/>
        <rFont val="Times New Roman"/>
        <family val="1"/>
      </rPr>
      <t xml:space="preserve">       </t>
    </r>
    <r>
      <rPr>
        <sz val="10"/>
        <color theme="1"/>
        <rFont val="Verdana"/>
        <family val="2"/>
      </rPr>
      <t>Vi vurderer madens holdbarhed ud fra vores faglighed og sunde fornuft ved at dufte, kigge og smage på maden</t>
    </r>
  </si>
  <si>
    <r>
      <t>·</t>
    </r>
    <r>
      <rPr>
        <sz val="7"/>
        <color theme="1"/>
        <rFont val="Times New Roman"/>
        <family val="1"/>
      </rPr>
      <t xml:space="preserve">       </t>
    </r>
    <r>
      <rPr>
        <sz val="10"/>
        <color theme="1"/>
        <rFont val="Verdana"/>
        <family val="2"/>
      </rPr>
      <t>Vi portionerer så vidt muligt maden, så overforbrug undgås</t>
    </r>
  </si>
  <si>
    <r>
      <t>·</t>
    </r>
    <r>
      <rPr>
        <sz val="7"/>
        <color theme="1"/>
        <rFont val="Times New Roman"/>
        <family val="1"/>
      </rPr>
      <t xml:space="preserve">       </t>
    </r>
    <r>
      <rPr>
        <sz val="10"/>
        <color theme="1"/>
        <rFont val="Verdana"/>
        <family val="2"/>
      </rPr>
      <t>Vi udvikler gode rutiner ved eventuel buffetservering i forhold til tallerkner, løbende opfyldning og portionsanretning på buffeten</t>
    </r>
  </si>
  <si>
    <r>
      <t>·</t>
    </r>
    <r>
      <rPr>
        <sz val="7"/>
        <color theme="1"/>
        <rFont val="Times New Roman"/>
        <family val="1"/>
      </rPr>
      <t xml:space="preserve">       </t>
    </r>
    <r>
      <rPr>
        <sz val="10"/>
        <color theme="1"/>
        <rFont val="Verdana"/>
        <family val="2"/>
      </rPr>
      <t>Vi fejrer vores sejrer, når vi har nedbragt spild</t>
    </r>
  </si>
  <si>
    <t>Vores affald hentes af:</t>
  </si>
  <si>
    <r>
      <t> </t>
    </r>
    <r>
      <rPr>
        <b/>
        <sz val="9"/>
        <color rgb="FFFFFFFF"/>
        <rFont val="Verdana"/>
        <family val="2"/>
      </rPr>
      <t>Følgende henter vores affald fra anlægget</t>
    </r>
  </si>
  <si>
    <t>X affald hentes af</t>
  </si>
  <si>
    <t>Kommunen</t>
  </si>
  <si>
    <t>Restaffald hentes af</t>
  </si>
  <si>
    <t xml:space="preserve">Pap hentes af </t>
  </si>
  <si>
    <t>Papir hentes af</t>
  </si>
  <si>
    <t>Flasker hentes af</t>
  </si>
  <si>
    <t>Pant hentes af</t>
  </si>
  <si>
    <t>Madaffald hentes af:</t>
  </si>
  <si>
    <t>Plastik hentes af:</t>
  </si>
  <si>
    <t>Følgende affald bringes til genbrugsplads:</t>
  </si>
  <si>
    <t>Leverandører henter:</t>
  </si>
  <si>
    <t>Evt. ekstra fraktion 1</t>
  </si>
  <si>
    <t>Evt. ekstra fraktion 2</t>
  </si>
  <si>
    <t>Evt. ekstra fraktion 3</t>
  </si>
  <si>
    <t>Vi har følgende forslag til bedre sortering?</t>
  </si>
  <si>
    <t>Vi skal alle sørge for…</t>
  </si>
  <si>
    <r>
      <t>·</t>
    </r>
    <r>
      <rPr>
        <sz val="7"/>
        <color rgb="FF000000"/>
        <rFont val="Times New Roman"/>
        <family val="1"/>
      </rPr>
      <t xml:space="preserve">       </t>
    </r>
    <r>
      <rPr>
        <sz val="9"/>
        <color rgb="FF000000"/>
        <rFont val="Verdana"/>
        <family val="2"/>
      </rPr>
      <t>At minimere affald ved ikke at bestille for mange vare</t>
    </r>
  </si>
  <si>
    <r>
      <t>·</t>
    </r>
    <r>
      <rPr>
        <sz val="7"/>
        <color rgb="FF000000"/>
        <rFont val="Times New Roman"/>
        <family val="1"/>
      </rPr>
      <t xml:space="preserve">       </t>
    </r>
    <r>
      <rPr>
        <sz val="9"/>
        <color rgb="FF000000"/>
        <rFont val="Verdana"/>
        <family val="2"/>
      </rPr>
      <t>At sortere så meget affald som muligt til genanvendelse</t>
    </r>
  </si>
  <si>
    <r>
      <t>·</t>
    </r>
    <r>
      <rPr>
        <sz val="7"/>
        <color rgb="FF000000"/>
        <rFont val="Times New Roman"/>
        <family val="1"/>
      </rPr>
      <t xml:space="preserve">       </t>
    </r>
    <r>
      <rPr>
        <sz val="9"/>
        <color rgb="FF000000"/>
        <rFont val="Verdana"/>
        <family val="2"/>
      </rPr>
      <t>At informere nye kollegaer om stedets affaldsprocedure</t>
    </r>
  </si>
  <si>
    <r>
      <t>·</t>
    </r>
    <r>
      <rPr>
        <sz val="7"/>
        <color rgb="FF000000"/>
        <rFont val="Times New Roman"/>
        <family val="1"/>
      </rPr>
      <t xml:space="preserve">       </t>
    </r>
    <r>
      <rPr>
        <sz val="9"/>
        <color rgb="FF000000"/>
        <rFont val="Verdana"/>
        <family val="2"/>
      </rPr>
      <t xml:space="preserve">At hjælpe gæsten med at sortere deres affald </t>
    </r>
  </si>
  <si>
    <t>Vi i ledelsen er ansvarlige for:</t>
  </si>
  <si>
    <r>
      <t>·</t>
    </r>
    <r>
      <rPr>
        <sz val="7"/>
        <color rgb="FF000000"/>
        <rFont val="Times New Roman"/>
        <family val="1"/>
      </rPr>
      <t xml:space="preserve">       </t>
    </r>
    <r>
      <rPr>
        <sz val="9"/>
        <color rgb="FF000000"/>
        <rFont val="Verdana"/>
        <family val="2"/>
      </rPr>
      <t>At der udarbejdes en affaldsplan i samarbejde med tekniske og evt. øvrigt personale</t>
    </r>
  </si>
  <si>
    <r>
      <t>·</t>
    </r>
    <r>
      <rPr>
        <sz val="7"/>
        <color rgb="FF000000"/>
        <rFont val="Times New Roman"/>
        <family val="1"/>
      </rPr>
      <t xml:space="preserve">       </t>
    </r>
    <r>
      <rPr>
        <sz val="9"/>
        <color rgb="FF000000"/>
        <rFont val="Verdana"/>
        <family val="2"/>
      </rPr>
      <t>At indkøbere indgår aftaler med leverandører vedr. returemballage og emballageminimering</t>
    </r>
  </si>
  <si>
    <r>
      <t>·</t>
    </r>
    <r>
      <rPr>
        <sz val="7"/>
        <color rgb="FF000000"/>
        <rFont val="Times New Roman"/>
        <family val="1"/>
      </rPr>
      <t xml:space="preserve">       </t>
    </r>
    <r>
      <rPr>
        <sz val="9"/>
        <color rgb="FF000000"/>
        <rFont val="Verdana"/>
        <family val="2"/>
      </rPr>
      <t>At indgå aftaler med transportører af affald</t>
    </r>
  </si>
  <si>
    <t>Vi teknisk personale/miljøansvarlige sørger især for…</t>
  </si>
  <si>
    <t>Vi kokke og øvrigt køkkenpersonale sørger især for…</t>
  </si>
  <si>
    <r>
      <t>·</t>
    </r>
    <r>
      <rPr>
        <sz val="7"/>
        <color rgb="FF000000"/>
        <rFont val="Times New Roman"/>
        <family val="1"/>
      </rPr>
      <t xml:space="preserve">       </t>
    </r>
    <r>
      <rPr>
        <sz val="9"/>
        <color rgb="FF000000"/>
        <rFont val="Verdana"/>
        <family val="2"/>
      </rPr>
      <t>At bruge råvarerne fuldt ud</t>
    </r>
  </si>
  <si>
    <r>
      <t>·</t>
    </r>
    <r>
      <rPr>
        <sz val="7"/>
        <color rgb="FF000000"/>
        <rFont val="Times New Roman"/>
        <family val="1"/>
      </rPr>
      <t xml:space="preserve">       </t>
    </r>
    <r>
      <rPr>
        <sz val="9"/>
        <color rgb="FF000000"/>
        <rFont val="Verdana"/>
        <family val="2"/>
      </rPr>
      <t>At smide madaffald i spande ved tilberedningsborde</t>
    </r>
  </si>
  <si>
    <r>
      <t>·</t>
    </r>
    <r>
      <rPr>
        <sz val="7"/>
        <color rgb="FF000000"/>
        <rFont val="Times New Roman"/>
        <family val="1"/>
      </rPr>
      <t xml:space="preserve">       </t>
    </r>
    <r>
      <rPr>
        <sz val="9"/>
        <color rgb="FF000000"/>
        <rFont val="Verdana"/>
        <family val="2"/>
      </rPr>
      <t>At samle olie og friture i beholdere</t>
    </r>
  </si>
  <si>
    <r>
      <t>·</t>
    </r>
    <r>
      <rPr>
        <sz val="7"/>
        <color rgb="FF000000"/>
        <rFont val="Times New Roman"/>
        <family val="1"/>
      </rPr>
      <t xml:space="preserve">       </t>
    </r>
    <r>
      <rPr>
        <sz val="9"/>
        <color rgb="FF000000"/>
        <rFont val="Verdana"/>
        <family val="2"/>
      </rPr>
      <t>At samle pap i bagområde, så det bringes til pappresser</t>
    </r>
  </si>
  <si>
    <r>
      <t>·</t>
    </r>
    <r>
      <rPr>
        <sz val="7"/>
        <color rgb="FF000000"/>
        <rFont val="Times New Roman"/>
        <family val="1"/>
      </rPr>
      <t xml:space="preserve">       </t>
    </r>
    <r>
      <rPr>
        <sz val="9"/>
        <color rgb="FF000000"/>
        <rFont val="Verdana"/>
        <family val="2"/>
      </rPr>
      <t>At samle flasker med og uden pant i bagområde med henblik på afhentning</t>
    </r>
  </si>
  <si>
    <r>
      <t>·</t>
    </r>
    <r>
      <rPr>
        <sz val="7"/>
        <color rgb="FF000000"/>
        <rFont val="Times New Roman"/>
        <family val="1"/>
      </rPr>
      <t xml:space="preserve">       </t>
    </r>
    <r>
      <rPr>
        <sz val="9"/>
        <color rgb="FF000000"/>
        <rFont val="Verdana"/>
        <family val="2"/>
      </rPr>
      <t>At samle leverandørkasser, så de kan afhentes igen</t>
    </r>
  </si>
  <si>
    <t>Vi tjenere sørger især for…</t>
  </si>
  <si>
    <r>
      <t>·</t>
    </r>
    <r>
      <rPr>
        <sz val="7"/>
        <color rgb="FF000000"/>
        <rFont val="Times New Roman"/>
        <family val="1"/>
      </rPr>
      <t xml:space="preserve">       </t>
    </r>
    <r>
      <rPr>
        <sz val="9"/>
        <color rgb="FF000000"/>
        <rFont val="Verdana"/>
        <family val="2"/>
      </rPr>
      <t>At der ikke spildes for meget ved bestilling</t>
    </r>
  </si>
  <si>
    <r>
      <t>·</t>
    </r>
    <r>
      <rPr>
        <sz val="7"/>
        <color rgb="FF000000"/>
        <rFont val="Times New Roman"/>
        <family val="1"/>
      </rPr>
      <t xml:space="preserve">       </t>
    </r>
    <r>
      <rPr>
        <sz val="9"/>
        <color rgb="FF000000"/>
        <rFont val="Verdana"/>
        <family val="2"/>
      </rPr>
      <t>At madaffald, flasker med og uden pant og servietter mm sorteres ved opvasken</t>
    </r>
  </si>
  <si>
    <t>Vi opvaskere sørger især for:</t>
  </si>
  <si>
    <r>
      <t>·</t>
    </r>
    <r>
      <rPr>
        <sz val="7"/>
        <color rgb="FF000000"/>
        <rFont val="Times New Roman"/>
        <family val="1"/>
      </rPr>
      <t xml:space="preserve">       </t>
    </r>
    <r>
      <rPr>
        <sz val="9"/>
        <color rgb="FF000000"/>
        <rFont val="Verdana"/>
        <family val="2"/>
      </rPr>
      <t xml:space="preserve">At bringe pap i presser, flasker til pant- og vinflaskebeholder, plastik i containere etc. </t>
    </r>
  </si>
  <si>
    <t>Vi rengøringspersonale sørger især for:</t>
  </si>
  <si>
    <r>
      <t>·</t>
    </r>
    <r>
      <rPr>
        <sz val="7"/>
        <color rgb="FF000000"/>
        <rFont val="Times New Roman"/>
        <family val="1"/>
      </rPr>
      <t xml:space="preserve">       </t>
    </r>
    <r>
      <rPr>
        <sz val="9"/>
        <color rgb="FF000000"/>
        <rFont val="Verdana"/>
        <family val="2"/>
      </rPr>
      <t>At bringe pap i presser, flasker til pant- og vinflaskebeholder, plastik i containere etc.</t>
    </r>
  </si>
  <si>
    <t>Vi i administrationen sørger især for:</t>
  </si>
  <si>
    <r>
      <t>·</t>
    </r>
    <r>
      <rPr>
        <sz val="7"/>
        <color rgb="FF000000"/>
        <rFont val="Times New Roman"/>
        <family val="1"/>
      </rPr>
      <t xml:space="preserve">       </t>
    </r>
    <r>
      <rPr>
        <sz val="9"/>
        <color rgb="FF000000"/>
        <rFont val="Verdana"/>
        <family val="2"/>
      </rPr>
      <t>At minimere papirforbrug og sortere papir fra ved printer</t>
    </r>
  </si>
  <si>
    <r>
      <t>·</t>
    </r>
    <r>
      <rPr>
        <sz val="7"/>
        <color rgb="FF000000"/>
        <rFont val="Times New Roman"/>
        <family val="1"/>
      </rPr>
      <t xml:space="preserve">       </t>
    </r>
    <r>
      <rPr>
        <sz val="9"/>
        <color rgb="FF000000"/>
        <rFont val="Verdana"/>
        <family val="2"/>
      </rPr>
      <t xml:space="preserve">At sikre at affaldstransportør ikke tager for mange penge for afhentning </t>
    </r>
  </si>
  <si>
    <t xml:space="preserve">Vi hjælper gæsten ved… </t>
  </si>
  <si>
    <r>
      <t>·</t>
    </r>
    <r>
      <rPr>
        <sz val="7"/>
        <color rgb="FF000000"/>
        <rFont val="Times New Roman"/>
        <family val="1"/>
      </rPr>
      <t xml:space="preserve">       </t>
    </r>
    <r>
      <rPr>
        <sz val="9"/>
        <color rgb="FF000000"/>
        <rFont val="Verdana"/>
        <family val="2"/>
      </rPr>
      <t xml:space="preserve">At tjener sorterer det meste af affaldet for dem. </t>
    </r>
  </si>
  <si>
    <r>
      <t>·</t>
    </r>
    <r>
      <rPr>
        <sz val="7"/>
        <color rgb="FF000000"/>
        <rFont val="Times New Roman"/>
        <family val="1"/>
      </rPr>
      <t xml:space="preserve">       </t>
    </r>
    <r>
      <rPr>
        <sz val="9"/>
        <color rgb="FF000000"/>
        <rFont val="Verdana"/>
        <family val="2"/>
      </rPr>
      <t>At informerer dem om stedets affaldsløsning.</t>
    </r>
  </si>
  <si>
    <r>
      <t>·</t>
    </r>
    <r>
      <rPr>
        <sz val="7"/>
        <color rgb="FF000000"/>
        <rFont val="Times New Roman"/>
        <family val="1"/>
      </rPr>
      <t xml:space="preserve">       </t>
    </r>
    <r>
      <rPr>
        <sz val="9"/>
        <color rgb="FF000000"/>
        <rFont val="Verdana"/>
        <family val="2"/>
      </rPr>
      <t>At mødegæster kan lægge papir og flasker på mødeborde og informeres herom</t>
    </r>
  </si>
  <si>
    <r>
      <t>·</t>
    </r>
    <r>
      <rPr>
        <sz val="7"/>
        <color rgb="FF000000"/>
        <rFont val="Times New Roman"/>
        <family val="1"/>
      </rPr>
      <t xml:space="preserve">       </t>
    </r>
    <r>
      <rPr>
        <sz val="9"/>
        <color rgb="FF000000"/>
        <rFont val="Verdana"/>
        <family val="2"/>
      </rPr>
      <t>At minimere mængden af engangsemballage og -service</t>
    </r>
  </si>
  <si>
    <r>
      <t>·</t>
    </r>
    <r>
      <rPr>
        <sz val="7"/>
        <color rgb="FF000000"/>
        <rFont val="Times New Roman"/>
        <family val="1"/>
      </rPr>
      <t xml:space="preserve">       </t>
    </r>
    <r>
      <rPr>
        <sz val="9"/>
        <color rgb="FF000000"/>
        <rFont val="Verdana"/>
        <family val="2"/>
      </rPr>
      <t>At give mulighed for at komme af med og om muligt frasortere engangsemballage og -service</t>
    </r>
  </si>
  <si>
    <r>
      <t>·</t>
    </r>
    <r>
      <rPr>
        <sz val="7"/>
        <color rgb="FF000000"/>
        <rFont val="Times New Roman"/>
        <family val="1"/>
      </rPr>
      <t xml:space="preserve">       </t>
    </r>
    <r>
      <rPr>
        <sz val="9"/>
        <color rgb="FF000000"/>
        <rFont val="Verdana"/>
        <family val="2"/>
      </rPr>
      <t>At personalet informeres og holdes orienteret om affaldshåndtering via personalemøder 
og oplæring</t>
    </r>
  </si>
  <si>
    <r>
      <t>·</t>
    </r>
    <r>
      <rPr>
        <sz val="7"/>
        <color rgb="FF000000"/>
        <rFont val="Times New Roman"/>
        <family val="1"/>
      </rPr>
      <t xml:space="preserve">       </t>
    </r>
    <r>
      <rPr>
        <sz val="9"/>
        <color rgb="FF000000"/>
        <rFont val="Verdana"/>
        <family val="2"/>
      </rPr>
      <t>At beregne om der kan opnås økonomiske og miljømæssige besparelser ved 
optimering af afhentningen</t>
    </r>
  </si>
  <si>
    <r>
      <t>·</t>
    </r>
    <r>
      <rPr>
        <sz val="7"/>
        <color rgb="FF000000"/>
        <rFont val="Times New Roman"/>
        <family val="1"/>
      </rPr>
      <t xml:space="preserve">       </t>
    </r>
    <r>
      <rPr>
        <sz val="9"/>
        <color rgb="FF000000"/>
        <rFont val="Verdana"/>
        <family val="2"/>
      </rPr>
      <t xml:space="preserve">At sikrer, at der er piktogrammer på alle relevante affaldsspande
</t>
    </r>
  </si>
  <si>
    <r>
      <t>·</t>
    </r>
    <r>
      <rPr>
        <sz val="7"/>
        <color rgb="FF000000"/>
        <rFont val="Times New Roman"/>
        <family val="1"/>
      </rPr>
      <t xml:space="preserve">       </t>
    </r>
    <r>
      <rPr>
        <sz val="9"/>
        <color rgb="FF000000"/>
        <rFont val="Verdana"/>
        <family val="2"/>
      </rPr>
      <t xml:space="preserve">At udlevere ark om affaldssortering til nye kollegaer
</t>
    </r>
  </si>
  <si>
    <r>
      <t>·</t>
    </r>
    <r>
      <rPr>
        <sz val="7"/>
        <color rgb="FF000000"/>
        <rFont val="Times New Roman"/>
        <family val="1"/>
      </rPr>
      <t xml:space="preserve">       </t>
    </r>
    <r>
      <rPr>
        <sz val="9"/>
        <color rgb="FF000000"/>
        <rFont val="Verdana"/>
        <family val="2"/>
      </rPr>
      <t xml:space="preserve">At ringer efter nye affaldsscontainere, når de er fyldte
 </t>
    </r>
  </si>
  <si>
    <r>
      <t>·</t>
    </r>
    <r>
      <rPr>
        <sz val="7"/>
        <color rgb="FF000000"/>
        <rFont val="Times New Roman"/>
        <family val="1"/>
      </rPr>
      <t xml:space="preserve">       </t>
    </r>
    <r>
      <rPr>
        <sz val="9"/>
        <color rgb="FF000000"/>
        <rFont val="Verdana"/>
        <family val="2"/>
      </rPr>
      <t>At samle miljøskadeligt affald på en sikker måde og bringer det forsvarligt til
genbrugsplads</t>
    </r>
  </si>
  <si>
    <r>
      <t>·</t>
    </r>
    <r>
      <rPr>
        <sz val="7"/>
        <color rgb="FF000000"/>
        <rFont val="Times New Roman"/>
        <family val="1"/>
      </rPr>
      <t xml:space="preserve">       </t>
    </r>
    <r>
      <rPr>
        <sz val="9"/>
        <color rgb="FF000000"/>
        <rFont val="Verdana"/>
        <family val="2"/>
      </rPr>
      <t xml:space="preserve">At evaluerer og tilpasser affaldsløsninger i forhold til nye behov
</t>
    </r>
  </si>
  <si>
    <r>
      <t>·</t>
    </r>
    <r>
      <rPr>
        <sz val="7"/>
        <color rgb="FF000000"/>
        <rFont val="Times New Roman"/>
        <family val="1"/>
      </rPr>
      <t xml:space="preserve">       </t>
    </r>
    <r>
      <rPr>
        <sz val="9"/>
        <color rgb="FF000000"/>
        <rFont val="Verdana"/>
        <family val="2"/>
      </rPr>
      <t xml:space="preserve">At gøre det nemt for mine kollegaer at gøre det samme
</t>
    </r>
  </si>
  <si>
    <t>Vi har følgende arbejdsdeling ved sortering?</t>
  </si>
  <si>
    <t>Procedure for miljøvenlig rengøring</t>
  </si>
  <si>
    <r>
      <t xml:space="preserve">  </t>
    </r>
    <r>
      <rPr>
        <b/>
        <sz val="20"/>
        <color rgb="FF00B050"/>
        <rFont val="Verdana"/>
        <family val="2"/>
      </rPr>
      <t>Vi gør miljøvenligt rent</t>
    </r>
  </si>
  <si>
    <t>Brug de rette rengøringsmidler</t>
  </si>
  <si>
    <r>
      <t>·</t>
    </r>
    <r>
      <rPr>
        <sz val="7"/>
        <color theme="1"/>
        <rFont val="Times New Roman"/>
        <family val="1"/>
      </rPr>
      <t xml:space="preserve">       </t>
    </r>
    <r>
      <rPr>
        <sz val="10"/>
        <color theme="1"/>
        <rFont val="Verdana"/>
        <family val="2"/>
      </rPr>
      <t>Vi bruger helst miljømærkede rengøringsmidler.</t>
    </r>
  </si>
  <si>
    <r>
      <t>·</t>
    </r>
    <r>
      <rPr>
        <sz val="7"/>
        <color theme="1"/>
        <rFont val="Times New Roman"/>
        <family val="1"/>
      </rPr>
      <t xml:space="preserve">       </t>
    </r>
    <r>
      <rPr>
        <sz val="10"/>
        <color theme="1"/>
        <rFont val="Verdana"/>
        <family val="2"/>
      </rPr>
      <t>Vi prøver altid de mest miljøvenlige produkter først – ofte klarer de opgaven.</t>
    </r>
  </si>
  <si>
    <r>
      <t>·</t>
    </r>
    <r>
      <rPr>
        <sz val="7"/>
        <color theme="1"/>
        <rFont val="Times New Roman"/>
        <family val="1"/>
      </rPr>
      <t xml:space="preserve">       </t>
    </r>
    <r>
      <rPr>
        <sz val="10"/>
        <color rgb="FF000000"/>
        <rFont val="Verdana"/>
        <family val="2"/>
      </rPr>
      <t>Vores rengøringsmidler indeholde ikke: EDTA, NTA, Klor og Fosfonat.</t>
    </r>
  </si>
  <si>
    <t>Minimum af rengøringsmidler</t>
  </si>
  <si>
    <r>
      <t>·</t>
    </r>
    <r>
      <rPr>
        <sz val="7"/>
        <color theme="1"/>
        <rFont val="Times New Roman"/>
        <family val="1"/>
      </rPr>
      <t xml:space="preserve">       </t>
    </r>
    <r>
      <rPr>
        <sz val="10"/>
        <color theme="1"/>
        <rFont val="Verdana"/>
        <family val="2"/>
      </rPr>
      <t>Vi doserer vores rengøringsmidler korrekt, så der ikke skal efterskylles.</t>
    </r>
  </si>
  <si>
    <r>
      <t>·</t>
    </r>
    <r>
      <rPr>
        <sz val="7"/>
        <color theme="1"/>
        <rFont val="Times New Roman"/>
        <family val="1"/>
      </rPr>
      <t xml:space="preserve">       </t>
    </r>
    <r>
      <rPr>
        <sz val="10"/>
        <color theme="1"/>
        <rFont val="Verdana"/>
        <family val="2"/>
      </rPr>
      <t>Vi bruger gerne doseringsdispenser til dosering af midlerne.</t>
    </r>
  </si>
  <si>
    <r>
      <t>·</t>
    </r>
    <r>
      <rPr>
        <sz val="7"/>
        <color theme="1"/>
        <rFont val="Times New Roman"/>
        <family val="1"/>
      </rPr>
      <t xml:space="preserve">       </t>
    </r>
    <r>
      <rPr>
        <sz val="10"/>
        <color theme="1"/>
        <rFont val="Verdana"/>
        <family val="2"/>
      </rPr>
      <t>Vi bruger mikrofiberklude, så der er et mindre forbrug af vand og rengøringsmidler.</t>
    </r>
  </si>
  <si>
    <r>
      <t>·</t>
    </r>
    <r>
      <rPr>
        <sz val="7"/>
        <color theme="1"/>
        <rFont val="Times New Roman"/>
        <family val="1"/>
      </rPr>
      <t xml:space="preserve">       </t>
    </r>
    <r>
      <rPr>
        <sz val="10"/>
        <color theme="1"/>
        <rFont val="Verdana"/>
        <family val="2"/>
      </rPr>
      <t>Vi bruger gerne sprayflasker, som kan minimere forbruget.</t>
    </r>
  </si>
  <si>
    <t>Mindre vand</t>
  </si>
  <si>
    <r>
      <t>·</t>
    </r>
    <r>
      <rPr>
        <sz val="7"/>
        <color theme="1"/>
        <rFont val="Times New Roman"/>
        <family val="1"/>
      </rPr>
      <t xml:space="preserve">       </t>
    </r>
    <r>
      <rPr>
        <sz val="10"/>
        <color theme="1"/>
        <rFont val="Verdana"/>
        <family val="2"/>
      </rPr>
      <t>Vi bruger spande med vand frem for rindende vand.</t>
    </r>
  </si>
  <si>
    <r>
      <t>·</t>
    </r>
    <r>
      <rPr>
        <sz val="7"/>
        <color theme="1"/>
        <rFont val="Times New Roman"/>
        <family val="1"/>
      </rPr>
      <t xml:space="preserve">       </t>
    </r>
    <r>
      <rPr>
        <sz val="10"/>
        <color theme="1"/>
        <rFont val="Verdana"/>
        <family val="2"/>
      </rPr>
      <t>Vi skyller kun en gang i toilettet pr. toilet ved rengøring.</t>
    </r>
  </si>
  <si>
    <t>Hvis der skylles 2 gange på hvert toilet hver dag betyder det mange liter vand.</t>
  </si>
  <si>
    <t>Energiforbrug</t>
  </si>
  <si>
    <r>
      <t>·</t>
    </r>
    <r>
      <rPr>
        <sz val="7"/>
        <color theme="1"/>
        <rFont val="Times New Roman"/>
        <family val="1"/>
      </rPr>
      <t xml:space="preserve">       </t>
    </r>
    <r>
      <rPr>
        <sz val="10"/>
        <color theme="1"/>
        <rFont val="Verdana"/>
        <family val="2"/>
      </rPr>
      <t xml:space="preserve">Vi tænder kun lys, hvor det normalt er og hvor der gøres rent. </t>
    </r>
  </si>
  <si>
    <r>
      <t>·</t>
    </r>
    <r>
      <rPr>
        <sz val="7"/>
        <color theme="1"/>
        <rFont val="Times New Roman"/>
        <family val="1"/>
      </rPr>
      <t xml:space="preserve">       </t>
    </r>
    <r>
      <rPr>
        <sz val="10"/>
        <color theme="1"/>
        <rFont val="Verdana"/>
        <family val="2"/>
      </rPr>
      <t>Vi slukker lys og udstyr som støvsuger og gulvvasker, når de ikke bruges.</t>
    </r>
  </si>
  <si>
    <t>Denne indsats kan nedbringe energiforbruget ved rengøring betydeligt.</t>
  </si>
  <si>
    <t>Sortering af affald</t>
  </si>
  <si>
    <r>
      <t>·</t>
    </r>
    <r>
      <rPr>
        <sz val="7"/>
        <color theme="1"/>
        <rFont val="Times New Roman"/>
        <family val="1"/>
      </rPr>
      <t xml:space="preserve">       </t>
    </r>
    <r>
      <rPr>
        <sz val="10"/>
        <color theme="1"/>
        <rFont val="Verdana"/>
        <family val="2"/>
      </rPr>
      <t>Vi sorterer affaldet efter stedets og kommunens forskrifter.</t>
    </r>
  </si>
  <si>
    <t>Vi bruger følgende rengøringsmidler</t>
  </si>
  <si>
    <t>Rengøringsmidler må ikke indeholde følgende st</t>
  </si>
  <si>
    <t>Formålet med denne affaldsplan er at sikre en optimal og sikker sortering af affaldet, så mest muligt 
genanvendes, behandles med omhu og evt. opnå driftsbesparelser ved forbedringer. Ligeledes skal planen beskrive procedure og sikre at personale, leverandører og gæster ved, hvordan affaldet skal håndteres.</t>
  </si>
  <si>
    <t>Bilag 1.2 - Miljøprocedure</t>
  </si>
  <si>
    <t>Miljøprocedure</t>
  </si>
  <si>
    <t xml:space="preserve">Vi gør en indsats – både nu og i fremtiden - for at beskytte miljøet og naturen, hvor vi har mulighed for det i forhold til vores ressourcer. </t>
  </si>
  <si>
    <r>
      <t>·</t>
    </r>
    <r>
      <rPr>
        <sz val="7"/>
        <color rgb="FF000000"/>
        <rFont val="Times New Roman"/>
        <family val="1"/>
      </rPr>
      <t xml:space="preserve">       </t>
    </r>
    <r>
      <rPr>
        <i/>
        <sz val="9"/>
        <color rgb="FF000000"/>
        <rFont val="Verdana"/>
        <family val="2"/>
      </rPr>
      <t>Vi samarbejder, motiverer og informerer vores kollegaer om, hvordan vi sammen passer på miljøet.</t>
    </r>
  </si>
  <si>
    <r>
      <t>·</t>
    </r>
    <r>
      <rPr>
        <sz val="7"/>
        <color rgb="FF000000"/>
        <rFont val="Times New Roman"/>
        <family val="1"/>
      </rPr>
      <t xml:space="preserve">       </t>
    </r>
    <r>
      <rPr>
        <i/>
        <sz val="9"/>
        <color rgb="FF000000"/>
        <rFont val="Verdana"/>
        <family val="2"/>
      </rPr>
      <t>Vi samarbejder med vores leverandører og samarbejdspartnere om at finde de mest bæredygtige løsninger.</t>
    </r>
  </si>
  <si>
    <t>Bilag 1.3 - Miljømål</t>
  </si>
  <si>
    <t>Mål</t>
  </si>
  <si>
    <t>Gennemført dato</t>
  </si>
  <si>
    <t>Sensor på gæstebadeværelser</t>
  </si>
  <si>
    <t>Aktivitet: Brug sanserne for børn</t>
  </si>
  <si>
    <t>Tina Jensen</t>
  </si>
  <si>
    <t>Nr.</t>
  </si>
  <si>
    <t>Miljømål</t>
  </si>
  <si>
    <r>
      <t>1.</t>
    </r>
    <r>
      <rPr>
        <sz val="7"/>
        <color theme="1"/>
        <rFont val="Times New Roman"/>
        <family val="1"/>
      </rPr>
      <t xml:space="preserve">    </t>
    </r>
    <r>
      <rPr>
        <sz val="8.5"/>
        <color theme="1"/>
        <rFont val="Verdana"/>
        <family val="2"/>
      </rPr>
      <t>Etabler en miljøgruppe</t>
    </r>
  </si>
  <si>
    <r>
      <t>2.</t>
    </r>
    <r>
      <rPr>
        <sz val="7"/>
        <color theme="1"/>
        <rFont val="Times New Roman"/>
        <family val="1"/>
      </rPr>
      <t xml:space="preserve">    </t>
    </r>
    <r>
      <rPr>
        <sz val="8.5"/>
        <color theme="1"/>
        <rFont val="Verdana"/>
        <family val="2"/>
      </rPr>
      <t>Udpeg miljøambassadører</t>
    </r>
  </si>
  <si>
    <r>
      <t>3.</t>
    </r>
    <r>
      <rPr>
        <sz val="7"/>
        <color theme="1"/>
        <rFont val="Times New Roman"/>
        <family val="1"/>
      </rPr>
      <t xml:space="preserve">    </t>
    </r>
    <r>
      <rPr>
        <sz val="8.5"/>
        <color theme="1"/>
        <rFont val="Verdana"/>
        <family val="2"/>
      </rPr>
      <t>Spildkampagne fra Sekretariatet</t>
    </r>
  </si>
  <si>
    <r>
      <t>4.</t>
    </r>
    <r>
      <rPr>
        <sz val="7"/>
        <color theme="1"/>
        <rFont val="Times New Roman"/>
        <family val="1"/>
      </rPr>
      <t xml:space="preserve">    </t>
    </r>
    <r>
      <rPr>
        <sz val="8.5"/>
        <color theme="1"/>
        <rFont val="Verdana"/>
        <family val="2"/>
      </rPr>
      <t xml:space="preserve">Udfasning af plastik </t>
    </r>
  </si>
  <si>
    <r>
      <t>5.</t>
    </r>
    <r>
      <rPr>
        <sz val="7"/>
        <color theme="1"/>
        <rFont val="Times New Roman"/>
        <family val="1"/>
      </rPr>
      <t xml:space="preserve">    </t>
    </r>
    <r>
      <rPr>
        <sz val="8.5"/>
        <color theme="1"/>
        <rFont val="Verdana"/>
        <family val="2"/>
      </rPr>
      <t>Mindre papir-kampagne</t>
    </r>
  </si>
  <si>
    <r>
      <t>6.</t>
    </r>
    <r>
      <rPr>
        <sz val="7"/>
        <color theme="1"/>
        <rFont val="Times New Roman"/>
        <family val="1"/>
      </rPr>
      <t xml:space="preserve">    </t>
    </r>
    <r>
      <rPr>
        <sz val="8.5"/>
        <color theme="1"/>
        <rFont val="Verdana"/>
        <family val="2"/>
      </rPr>
      <t>Send køkkenpersonale på Food-coordinator-uddannelse</t>
    </r>
  </si>
  <si>
    <r>
      <t>1.</t>
    </r>
    <r>
      <rPr>
        <sz val="7"/>
        <color theme="1"/>
        <rFont val="Times New Roman"/>
        <family val="1"/>
      </rPr>
      <t xml:space="preserve">    </t>
    </r>
    <r>
      <rPr>
        <sz val="8.5"/>
        <color theme="1"/>
        <rFont val="Verdana"/>
        <family val="2"/>
      </rPr>
      <t>Særlig gæsteindsats</t>
    </r>
  </si>
  <si>
    <r>
      <t>2.</t>
    </r>
    <r>
      <rPr>
        <sz val="7"/>
        <color theme="1"/>
        <rFont val="Times New Roman"/>
        <family val="1"/>
      </rPr>
      <t xml:space="preserve">    </t>
    </r>
    <r>
      <rPr>
        <sz val="8.5"/>
        <color theme="1"/>
        <rFont val="Verdana"/>
        <family val="2"/>
      </rPr>
      <t>Spørg til gæsternes holdning til bæredygtighed</t>
    </r>
  </si>
  <si>
    <r>
      <t>3.</t>
    </r>
    <r>
      <rPr>
        <sz val="7"/>
        <color theme="1"/>
        <rFont val="Times New Roman"/>
        <family val="1"/>
      </rPr>
      <t xml:space="preserve">    </t>
    </r>
    <r>
      <rPr>
        <sz val="8.5"/>
        <color theme="1"/>
        <rFont val="Verdana"/>
        <family val="2"/>
      </rPr>
      <t>Udpeg miljøambassadører</t>
    </r>
  </si>
  <si>
    <r>
      <t>1.</t>
    </r>
    <r>
      <rPr>
        <sz val="7"/>
        <color theme="1"/>
        <rFont val="Times New Roman"/>
        <family val="1"/>
      </rPr>
      <t xml:space="preserve">    </t>
    </r>
    <r>
      <rPr>
        <sz val="8.5"/>
        <color theme="1"/>
        <rFont val="Verdana"/>
        <family val="2"/>
      </rPr>
      <t>Opsamling af regnvand</t>
    </r>
  </si>
  <si>
    <r>
      <t>2.</t>
    </r>
    <r>
      <rPr>
        <sz val="7"/>
        <color theme="1"/>
        <rFont val="Times New Roman"/>
        <family val="1"/>
      </rPr>
      <t xml:space="preserve">    </t>
    </r>
    <r>
      <rPr>
        <sz val="8.5"/>
        <color theme="1"/>
        <rFont val="Verdana"/>
        <family val="2"/>
      </rPr>
      <t>Spar på vandet-kampagne</t>
    </r>
  </si>
  <si>
    <r>
      <t>1.</t>
    </r>
    <r>
      <rPr>
        <sz val="7"/>
        <color theme="1"/>
        <rFont val="Times New Roman"/>
        <family val="1"/>
      </rPr>
      <t xml:space="preserve">    </t>
    </r>
    <r>
      <rPr>
        <sz val="8.5"/>
        <color theme="1"/>
        <rFont val="Verdana"/>
        <family val="2"/>
      </rPr>
      <t>90 % miljømærkede rengøringsprodukter</t>
    </r>
  </si>
  <si>
    <r>
      <t>2.</t>
    </r>
    <r>
      <rPr>
        <sz val="7"/>
        <color theme="1"/>
        <rFont val="Times New Roman"/>
        <family val="1"/>
      </rPr>
      <t xml:space="preserve">    </t>
    </r>
    <r>
      <rPr>
        <sz val="8.5"/>
        <color theme="1"/>
        <rFont val="Verdana"/>
        <family val="2"/>
      </rPr>
      <t>Udfase anvendelsen af klude og svampe med mikroplastik</t>
    </r>
  </si>
  <si>
    <r>
      <t>3.</t>
    </r>
    <r>
      <rPr>
        <sz val="7"/>
        <color theme="1"/>
        <rFont val="Times New Roman"/>
        <family val="1"/>
      </rPr>
      <t xml:space="preserve">    </t>
    </r>
    <r>
      <rPr>
        <sz val="8.5"/>
        <color theme="1"/>
        <rFont val="Verdana"/>
        <family val="2"/>
      </rPr>
      <t>Internt kursus i grøn rengøring</t>
    </r>
  </si>
  <si>
    <r>
      <t>1.</t>
    </r>
    <r>
      <rPr>
        <sz val="7"/>
        <color theme="1"/>
        <rFont val="Times New Roman"/>
        <family val="1"/>
      </rPr>
      <t xml:space="preserve">    </t>
    </r>
    <r>
      <rPr>
        <sz val="8.5"/>
        <color theme="1"/>
        <rFont val="Verdana"/>
        <family val="2"/>
      </rPr>
      <t>Fjerne al kildevand og plastikemballage</t>
    </r>
  </si>
  <si>
    <r>
      <t>2.</t>
    </r>
    <r>
      <rPr>
        <sz val="7"/>
        <color theme="1"/>
        <rFont val="Times New Roman"/>
        <family val="1"/>
      </rPr>
      <t xml:space="preserve">    </t>
    </r>
    <r>
      <rPr>
        <sz val="8.5"/>
        <color theme="1"/>
        <rFont val="Verdana"/>
        <family val="2"/>
      </rPr>
      <t>Frasortere madaffald</t>
    </r>
  </si>
  <si>
    <r>
      <t>3.</t>
    </r>
    <r>
      <rPr>
        <sz val="7"/>
        <color theme="1"/>
        <rFont val="Times New Roman"/>
        <family val="1"/>
      </rPr>
      <t xml:space="preserve">    </t>
    </r>
    <r>
      <rPr>
        <sz val="8.5"/>
        <color theme="1"/>
        <rFont val="Verdana"/>
        <family val="2"/>
      </rPr>
      <t>Papirsortering på hvert kontor</t>
    </r>
  </si>
  <si>
    <r>
      <t>4.</t>
    </r>
    <r>
      <rPr>
        <sz val="7"/>
        <color theme="1"/>
        <rFont val="Times New Roman"/>
        <family val="1"/>
      </rPr>
      <t xml:space="preserve">    </t>
    </r>
    <r>
      <rPr>
        <sz val="8.5"/>
        <color theme="1"/>
        <rFont val="Verdana"/>
        <family val="2"/>
      </rPr>
      <t>Frasortere plastik</t>
    </r>
  </si>
  <si>
    <r>
      <t>5.</t>
    </r>
    <r>
      <rPr>
        <sz val="7"/>
        <color theme="1"/>
        <rFont val="Times New Roman"/>
        <family val="1"/>
      </rPr>
      <t xml:space="preserve">    </t>
    </r>
    <r>
      <rPr>
        <sz val="8.5"/>
        <color theme="1"/>
        <rFont val="Verdana"/>
        <family val="2"/>
      </rPr>
      <t>Internt kursus i affaldssortering</t>
    </r>
  </si>
  <si>
    <r>
      <t>1.</t>
    </r>
    <r>
      <rPr>
        <sz val="7"/>
        <color theme="1"/>
        <rFont val="Times New Roman"/>
        <family val="1"/>
      </rPr>
      <t xml:space="preserve">    </t>
    </r>
    <r>
      <rPr>
        <sz val="8.5"/>
        <color theme="1"/>
        <rFont val="Verdana"/>
        <family val="2"/>
      </rPr>
      <t>Sluk-lyset-kampagne</t>
    </r>
  </si>
  <si>
    <r>
      <t>2.</t>
    </r>
    <r>
      <rPr>
        <sz val="7"/>
        <color theme="1"/>
        <rFont val="Times New Roman"/>
        <family val="1"/>
      </rPr>
      <t xml:space="preserve">    </t>
    </r>
    <r>
      <rPr>
        <sz val="8.5"/>
        <color theme="1"/>
        <rFont val="Verdana"/>
        <family val="2"/>
      </rPr>
      <t>Skifte endnu et område til LED</t>
    </r>
  </si>
  <si>
    <r>
      <t>3.</t>
    </r>
    <r>
      <rPr>
        <sz val="7"/>
        <color theme="1"/>
        <rFont val="Times New Roman"/>
        <family val="1"/>
      </rPr>
      <t xml:space="preserve">    </t>
    </r>
    <r>
      <rPr>
        <sz val="8.5"/>
        <color theme="1"/>
        <rFont val="Verdana"/>
        <family val="2"/>
      </rPr>
      <t>Endnu et område med behovsstyring af lys</t>
    </r>
  </si>
  <si>
    <r>
      <t>4.</t>
    </r>
    <r>
      <rPr>
        <sz val="7"/>
        <color theme="1"/>
        <rFont val="Times New Roman"/>
        <family val="1"/>
      </rPr>
      <t xml:space="preserve">    </t>
    </r>
    <r>
      <rPr>
        <sz val="8.5"/>
        <color theme="1"/>
        <rFont val="Verdana"/>
        <family val="2"/>
      </rPr>
      <t>Fokus på vedvarende energi</t>
    </r>
  </si>
  <si>
    <r>
      <t>1.</t>
    </r>
    <r>
      <rPr>
        <sz val="7"/>
        <color theme="1"/>
        <rFont val="Times New Roman"/>
        <family val="1"/>
      </rPr>
      <t xml:space="preserve">    </t>
    </r>
    <r>
      <rPr>
        <sz val="8.5"/>
        <color theme="1"/>
        <rFont val="Verdana"/>
        <family val="2"/>
      </rPr>
      <t>Gå efter Det Økologiske Spisemærke</t>
    </r>
  </si>
  <si>
    <r>
      <t>2.</t>
    </r>
    <r>
      <rPr>
        <sz val="7"/>
        <color theme="1"/>
        <rFont val="Times New Roman"/>
        <family val="1"/>
      </rPr>
      <t xml:space="preserve">    </t>
    </r>
    <r>
      <rPr>
        <sz val="8.5"/>
        <color theme="1"/>
        <rFont val="Verdana"/>
        <family val="2"/>
      </rPr>
      <t>Finde lokale producenter</t>
    </r>
  </si>
  <si>
    <r>
      <t>3.</t>
    </r>
    <r>
      <rPr>
        <sz val="7"/>
        <color theme="1"/>
        <rFont val="Times New Roman"/>
        <family val="1"/>
      </rPr>
      <t xml:space="preserve">    </t>
    </r>
    <r>
      <rPr>
        <sz val="8.5"/>
        <color theme="1"/>
        <rFont val="Verdana"/>
        <family val="2"/>
      </rPr>
      <t>Vegetar-dag om måneden</t>
    </r>
  </si>
  <si>
    <r>
      <t>4.</t>
    </r>
    <r>
      <rPr>
        <sz val="7"/>
        <color theme="1"/>
        <rFont val="Times New Roman"/>
        <family val="1"/>
      </rPr>
      <t xml:space="preserve">    </t>
    </r>
    <r>
      <rPr>
        <sz val="8.5"/>
        <color theme="1"/>
        <rFont val="Verdana"/>
        <family val="2"/>
      </rPr>
      <t xml:space="preserve">”Af hvad for en fisk” bør vi spise </t>
    </r>
  </si>
  <si>
    <r>
      <t>1.</t>
    </r>
    <r>
      <rPr>
        <sz val="7"/>
        <color theme="1"/>
        <rFont val="Times New Roman"/>
        <family val="1"/>
      </rPr>
      <t xml:space="preserve">    </t>
    </r>
    <r>
      <rPr>
        <sz val="8.5"/>
        <color theme="1"/>
        <rFont val="Verdana"/>
        <family val="2"/>
      </rPr>
      <t>Møder med lokale samarbejdspartnere</t>
    </r>
  </si>
  <si>
    <r>
      <t>2.</t>
    </r>
    <r>
      <rPr>
        <sz val="7"/>
        <color theme="1"/>
        <rFont val="Times New Roman"/>
        <family val="1"/>
      </rPr>
      <t xml:space="preserve">    </t>
    </r>
    <r>
      <rPr>
        <sz val="8.5"/>
        <color theme="1"/>
        <rFont val="Verdana"/>
        <family val="2"/>
      </rPr>
      <t>Indsats for lokale fødevareoplevelser og Local Cooking</t>
    </r>
  </si>
  <si>
    <r>
      <t>3.</t>
    </r>
    <r>
      <rPr>
        <sz val="7"/>
        <color theme="1"/>
        <rFont val="Times New Roman"/>
        <family val="1"/>
      </rPr>
      <t xml:space="preserve">    </t>
    </r>
    <r>
      <rPr>
        <sz val="8.5"/>
        <color theme="1"/>
        <rFont val="Verdana"/>
        <family val="2"/>
      </rPr>
      <t>Arbejde for natur og nationalparker</t>
    </r>
  </si>
  <si>
    <r>
      <t>1.</t>
    </r>
    <r>
      <rPr>
        <sz val="7"/>
        <color theme="1"/>
        <rFont val="Times New Roman"/>
        <family val="1"/>
      </rPr>
      <t xml:space="preserve">    </t>
    </r>
    <r>
      <rPr>
        <sz val="8.5"/>
        <color theme="1"/>
        <rFont val="Verdana"/>
        <family val="2"/>
      </rPr>
      <t>Rygeområde</t>
    </r>
  </si>
  <si>
    <r>
      <t>2.</t>
    </r>
    <r>
      <rPr>
        <sz val="7"/>
        <color theme="1"/>
        <rFont val="Times New Roman"/>
        <family val="1"/>
      </rPr>
      <t xml:space="preserve">    </t>
    </r>
    <r>
      <rPr>
        <sz val="8.5"/>
        <color theme="1"/>
        <rFont val="Verdana"/>
        <family val="2"/>
      </rPr>
      <t>Kig på pointkriterier, som ikke opfyldes</t>
    </r>
  </si>
  <si>
    <r>
      <t>3.</t>
    </r>
    <r>
      <rPr>
        <sz val="7"/>
        <color theme="1"/>
        <rFont val="Times New Roman"/>
        <family val="1"/>
      </rPr>
      <t xml:space="preserve">    </t>
    </r>
    <r>
      <rPr>
        <sz val="8.5"/>
        <color theme="1"/>
        <rFont val="Verdana"/>
        <family val="2"/>
      </rPr>
      <t>Diversitetsprojekt</t>
    </r>
  </si>
  <si>
    <r>
      <t>4.</t>
    </r>
    <r>
      <rPr>
        <sz val="7"/>
        <color theme="1"/>
        <rFont val="Times New Roman"/>
        <family val="1"/>
      </rPr>
      <t xml:space="preserve">    </t>
    </r>
    <r>
      <rPr>
        <sz val="8.5"/>
        <color theme="1"/>
        <rFont val="Verdana"/>
        <family val="2"/>
      </rPr>
      <t>Bi-projekt</t>
    </r>
  </si>
  <si>
    <r>
      <t>1.</t>
    </r>
    <r>
      <rPr>
        <sz val="7"/>
        <color theme="1"/>
        <rFont val="Times New Roman"/>
        <family val="1"/>
      </rPr>
      <t xml:space="preserve">    </t>
    </r>
    <r>
      <rPr>
        <sz val="8.5"/>
        <color theme="1"/>
        <rFont val="Verdana"/>
        <family val="2"/>
      </rPr>
      <t>Personaletur til destinationens leverandører</t>
    </r>
  </si>
  <si>
    <r>
      <t>2.</t>
    </r>
    <r>
      <rPr>
        <sz val="7"/>
        <color theme="1"/>
        <rFont val="Times New Roman"/>
        <family val="1"/>
      </rPr>
      <t xml:space="preserve">    </t>
    </r>
    <r>
      <rPr>
        <sz val="8.5"/>
        <color theme="1"/>
        <rFont val="Verdana"/>
        <family val="2"/>
      </rPr>
      <t xml:space="preserve">Aftale med naturvejleder om fx naturens råvarer </t>
    </r>
  </si>
  <si>
    <r>
      <t>3.</t>
    </r>
    <r>
      <rPr>
        <sz val="7"/>
        <color theme="1"/>
        <rFont val="Times New Roman"/>
        <family val="1"/>
      </rPr>
      <t xml:space="preserve">    </t>
    </r>
    <r>
      <rPr>
        <sz val="8.5"/>
        <color theme="1"/>
        <rFont val="Verdana"/>
        <family val="2"/>
      </rPr>
      <t>Deltage i Local Cooking</t>
    </r>
  </si>
  <si>
    <r>
      <t>4.</t>
    </r>
    <r>
      <rPr>
        <sz val="7"/>
        <color theme="1"/>
        <rFont val="Times New Roman"/>
        <family val="1"/>
      </rPr>
      <t xml:space="preserve">    </t>
    </r>
    <r>
      <rPr>
        <sz val="8.5"/>
        <color theme="1"/>
        <rFont val="Verdana"/>
        <family val="2"/>
      </rPr>
      <t>Fælles affaldskampagne fx fra DN</t>
    </r>
  </si>
  <si>
    <r>
      <t>5.</t>
    </r>
    <r>
      <rPr>
        <sz val="7"/>
        <color theme="1"/>
        <rFont val="Times New Roman"/>
        <family val="1"/>
      </rPr>
      <t xml:space="preserve">    </t>
    </r>
    <r>
      <rPr>
        <sz val="8.5"/>
        <color theme="1"/>
        <rFont val="Verdana"/>
        <family val="2"/>
      </rPr>
      <t>Strandrensning</t>
    </r>
  </si>
  <si>
    <r>
      <t>1.</t>
    </r>
    <r>
      <rPr>
        <sz val="7"/>
        <color theme="1"/>
        <rFont val="Times New Roman"/>
        <family val="1"/>
      </rPr>
      <t xml:space="preserve">    </t>
    </r>
    <r>
      <rPr>
        <sz val="8.5"/>
        <color theme="1"/>
        <rFont val="Verdana"/>
        <family val="2"/>
      </rPr>
      <t>Indstil alle printere til at printe dobbeltsidet</t>
    </r>
  </si>
  <si>
    <t>År / Dato</t>
  </si>
  <si>
    <t>2. Kollegaer</t>
  </si>
  <si>
    <t>3. Gæsteinformation</t>
  </si>
  <si>
    <t>4. Vand</t>
  </si>
  <si>
    <t>5. Rengøring</t>
  </si>
  <si>
    <t>6. Affald</t>
  </si>
  <si>
    <t>7. Energi</t>
  </si>
  <si>
    <t xml:space="preserve">8. Fødevarer
</t>
  </si>
  <si>
    <t>9. Madspild</t>
  </si>
  <si>
    <t>10. Udeområde</t>
  </si>
  <si>
    <t>11. Mad og natur</t>
  </si>
  <si>
    <t>12. Administration</t>
  </si>
  <si>
    <r>
      <t>·</t>
    </r>
    <r>
      <rPr>
        <sz val="7"/>
        <color theme="1"/>
        <rFont val="Times New Roman"/>
        <family val="1"/>
      </rPr>
      <t xml:space="preserve">       </t>
    </r>
    <r>
      <rPr>
        <sz val="10"/>
        <color theme="1"/>
        <rFont val="Verdana"/>
        <family val="2"/>
      </rPr>
      <t>Vi sætter konkrete mål for at reducere madspild og arbejder 
målbevidst for at nå målet</t>
    </r>
  </si>
  <si>
    <r>
      <t>·</t>
    </r>
    <r>
      <rPr>
        <sz val="7"/>
        <color theme="1"/>
        <rFont val="Times New Roman"/>
        <family val="1"/>
      </rPr>
      <t xml:space="preserve">       </t>
    </r>
    <r>
      <rPr>
        <sz val="10"/>
        <color theme="1"/>
        <rFont val="Verdana"/>
        <family val="2"/>
      </rPr>
      <t>Vi bliver inspireret af ny viden fra nye kollegaer og elever fx 
når de har været på skole</t>
    </r>
  </si>
  <si>
    <r>
      <t>·</t>
    </r>
    <r>
      <rPr>
        <sz val="7"/>
        <color theme="1"/>
        <rFont val="Times New Roman"/>
        <family val="1"/>
      </rPr>
      <t xml:space="preserve">       </t>
    </r>
    <r>
      <rPr>
        <sz val="10"/>
        <color theme="1"/>
        <rFont val="Verdana"/>
        <family val="2"/>
      </rPr>
      <t xml:space="preserve">Vi involverer vores kollegaer og inspireres af hinandens råd 
og forslag </t>
    </r>
  </si>
  <si>
    <r>
      <t>·</t>
    </r>
    <r>
      <rPr>
        <sz val="7"/>
        <color theme="1"/>
        <rFont val="Times New Roman"/>
        <family val="1"/>
      </rPr>
      <t xml:space="preserve">       </t>
    </r>
    <r>
      <rPr>
        <sz val="10"/>
        <color theme="1"/>
        <rFont val="Verdana"/>
        <family val="2"/>
      </rPr>
      <t>Vi bruger den anbefalede mængde råvarer til det antal gæster 
der tilberedes mad til</t>
    </r>
  </si>
  <si>
    <r>
      <t>·</t>
    </r>
    <r>
      <rPr>
        <sz val="7"/>
        <color theme="1"/>
        <rFont val="Times New Roman"/>
        <family val="1"/>
      </rPr>
      <t xml:space="preserve">       </t>
    </r>
    <r>
      <rPr>
        <sz val="10"/>
        <color theme="1"/>
        <rFont val="Verdana"/>
        <family val="2"/>
      </rPr>
      <t>Vi træner i at tage imod klare bestillinger, så misforståelser og 
efterfølgende spild undgås</t>
    </r>
  </si>
  <si>
    <r>
      <t xml:space="preserve">Bilag 6.1 – </t>
    </r>
    <r>
      <rPr>
        <b/>
        <sz val="16"/>
        <color rgb="FF00B050"/>
        <rFont val="Verdana"/>
        <family val="2"/>
      </rPr>
      <t>Forslag til affaldsplan</t>
    </r>
  </si>
  <si>
    <t>Bilag 4</t>
  </si>
  <si>
    <t>Skema til indtastning af vandforbrug</t>
  </si>
  <si>
    <t>Eksempel på grøn indkøbspolitik og procedure:</t>
  </si>
  <si>
    <t>”VIRKSOMHEDEN” skal gennem denne grønne indkøbspolitik løse vores opgaver med en så lille belastning af miljøet som muligt og bidrage til at støtte den miljøbevidste del af markedet. Hensynet til miljøet skal inddrages på lige fod med andre hensyn i planlægningen og udførelsen af virksomhedens indkøb.</t>
  </si>
  <si>
    <t xml:space="preserve">Ved indkøb fokuserer vi på pris, kvalitet, service, leveringssikkerhed, driftsomkostninger, arbejdsmiljø, etiske forhold og på de produkter og tjenesteydelser, som i deres livscyklus påvirker miljøet mindst muligt. </t>
  </si>
  <si>
    <t>For at miljøgevinsten skal stå i et rimeligt forhold til arbejdsindsats og udgifter, skal det vurderes, hvor og hvordan vi får mest miljø for pengene.</t>
  </si>
  <si>
    <t>Bilag 12.1 - Grøn indkøbspolitik og -procedure</t>
  </si>
  <si>
    <t xml:space="preserve">Vi ønsker at købe de varer og tjenesteydelser, der under produktion, brug og bortskaffelse medfører mindst muligt ressourcespild og forurening; f.eks. varer, der lever op til et miljømærke.
</t>
  </si>
  <si>
    <t xml:space="preserve">Vi generelt er positive overfor samarbejdspartnere, som gør en aktiv indsats for miljøet og konstant søger at nedbringe miljøbelastning i forbindelse med produktet eller tjenesteydelsen. Det kan være alt fra minimering af vand-, energi og kemikalieforbrug til benyttelsen af mindre og mere miljøvenlig emballage og indpakning, valg af transportform og meget mere.
</t>
  </si>
  <si>
    <r>
      <rPr>
        <sz val="7"/>
        <color theme="1"/>
        <rFont val="Times New Roman"/>
        <family val="1"/>
      </rPr>
      <t xml:space="preserve"> </t>
    </r>
    <r>
      <rPr>
        <sz val="10"/>
        <color rgb="FF000000"/>
        <rFont val="Verdana"/>
        <family val="2"/>
      </rPr>
      <t xml:space="preserve">Vi i mange tilfælde ønsker at sammenholde driftsomkostningerne med indkøbs-, etablerings- og vedligeholdelsesomkostningerne, da der ofte opnås en samlet pris- og miljømæssig besparelse selvom indkøbsprisen er højere. Ved forbedringer og renovation ser vi også på tilbagebetalingstiden.
</t>
    </r>
  </si>
  <si>
    <t xml:space="preserve">Vi tager stilling til kvantiteten, når vi bestiller varer, så vi på den ene side ikke køber for store partier, så vi får stort spild og lager samt på den anden side ikke bestiller for lidt, så miljøbelastningen bliver større ved øget transport og indpakning.
</t>
  </si>
  <si>
    <t xml:space="preserve">Det betyder at:
</t>
  </si>
  <si>
    <t>Offentlig transport</t>
  </si>
  <si>
    <t>4.4</t>
  </si>
  <si>
    <t xml:space="preserve">Håndvaske  </t>
  </si>
  <si>
    <t>Sensor ved urinaler</t>
  </si>
  <si>
    <t>Affaldsspande</t>
  </si>
  <si>
    <t>4.10</t>
  </si>
  <si>
    <t>4.14</t>
  </si>
  <si>
    <t>4.15</t>
  </si>
  <si>
    <t>5.4</t>
  </si>
  <si>
    <t xml:space="preserve">Håndsæbe </t>
  </si>
  <si>
    <t>6.3</t>
  </si>
  <si>
    <t>6.4</t>
  </si>
  <si>
    <t>6.6</t>
  </si>
  <si>
    <t>6.8</t>
  </si>
  <si>
    <t xml:space="preserve">Affaldsplan </t>
  </si>
  <si>
    <t>Frasortering</t>
  </si>
  <si>
    <t>Leverandører</t>
  </si>
  <si>
    <t xml:space="preserve">Engangsemballage </t>
  </si>
  <si>
    <t>Haveaffald</t>
  </si>
  <si>
    <t>6.13</t>
  </si>
  <si>
    <t>6.14</t>
  </si>
  <si>
    <t>6.15</t>
  </si>
  <si>
    <t>7.3</t>
  </si>
  <si>
    <t>7.8</t>
  </si>
  <si>
    <t>7.7</t>
  </si>
  <si>
    <t>Isolering</t>
  </si>
  <si>
    <t>Ventilation</t>
  </si>
  <si>
    <t>Energisyn</t>
  </si>
  <si>
    <t>7.16d</t>
  </si>
  <si>
    <t>Jordvarme</t>
  </si>
  <si>
    <t>Salgs- og kaffeautomater</t>
  </si>
  <si>
    <t>Fairtrade</t>
  </si>
  <si>
    <t>Leverandører og kantiner</t>
  </si>
  <si>
    <t>Samarbejdsaftaler</t>
  </si>
  <si>
    <t>Strategi</t>
  </si>
  <si>
    <t>Samarbejder</t>
  </si>
  <si>
    <t>Plæneklipper</t>
  </si>
  <si>
    <t>Kunstvanding</t>
  </si>
  <si>
    <t>Fredningsbestemmelser</t>
  </si>
  <si>
    <t>11.2</t>
  </si>
  <si>
    <t>11.3</t>
  </si>
  <si>
    <t>Omkringliggende natur</t>
  </si>
  <si>
    <t>Cykelordning</t>
  </si>
  <si>
    <t>Indkøbsprocedure</t>
  </si>
  <si>
    <t>Natur</t>
  </si>
  <si>
    <t>Stedets navn</t>
  </si>
  <si>
    <t xml:space="preserve">Som en del af GREEN TOURISM ORGANISATION skal vi arbejde aktivt med at nedbringe 
stedets madspild. </t>
  </si>
  <si>
    <t xml:space="preserve">Vi holde øje med og følger GREEN TOURISM ORGANIZATIONs kriterier, når der købes ind.
</t>
  </si>
  <si>
    <t xml:space="preserve">Vi  formidler GREEN TOURISM ORGANISATION's krav og ønsker videre til relevante leverandører fx via de udarbejdede leverandørark under navnet GREETS Supply.
</t>
  </si>
  <si>
    <t>Vi bruger følgende miljøråd når der rengøres på vores sted.</t>
  </si>
  <si>
    <t>Sidste års vandforbrug/m3</t>
  </si>
  <si>
    <t>Sidste års el-forbrug/kWh</t>
  </si>
  <si>
    <t>Sidste års varmeforbrug  af L olie, M3 gas kWh/MWh/M3 fjernvarme</t>
  </si>
  <si>
    <t>Dato for tildeling af Green Tourism Organization</t>
  </si>
  <si>
    <t>Bilag 8.1 – Beregning af økologiprocent</t>
  </si>
  <si>
    <r>
      <t xml:space="preserve">Bilag 8.13 – </t>
    </r>
    <r>
      <rPr>
        <b/>
        <sz val="16"/>
        <color rgb="FF00B050"/>
        <rFont val="Verdana"/>
        <family val="2"/>
      </rPr>
      <t>Procedure for at nedbringe madspild</t>
    </r>
  </si>
  <si>
    <t>Bilag 5.6</t>
  </si>
  <si>
    <t>Virksomhed</t>
  </si>
  <si>
    <t>X indgår nærværende samarbejdsaftale med Sekretariatet i HORESTA i forbindelse med, at X mærkes med Green Tourism Organization.</t>
  </si>
  <si>
    <t>Følgende målsætning er sat:</t>
  </si>
  <si>
    <r>
      <t>·</t>
    </r>
    <r>
      <rPr>
        <sz val="7"/>
        <color rgb="FF000000"/>
        <rFont val="Times New Roman"/>
        <family val="1"/>
      </rPr>
      <t xml:space="preserve">        </t>
    </r>
    <r>
      <rPr>
        <sz val="10"/>
        <color rgb="FF000000"/>
        <rFont val="Verdana"/>
        <family val="2"/>
      </rPr>
      <t>…</t>
    </r>
  </si>
  <si>
    <t>___________________</t>
  </si>
  <si>
    <t>Navn</t>
  </si>
  <si>
    <t>Formand</t>
  </si>
  <si>
    <t xml:space="preserve">X organisation </t>
  </si>
  <si>
    <t>Green Tourism Organization</t>
  </si>
  <si>
    <t>I forbindelse med mærkningen forpligtiger X sig til at arbejde for
 at sprede arbejdet med bæredygtig turisme. Hertil at arbejde for at områdets turistvirksomheder mærkes med et anerkendt miljømærke, såsom Blomsten, Svanen eller Green Key jf. kriterium 9a-e.</t>
  </si>
  <si>
    <r>
      <t>·</t>
    </r>
    <r>
      <rPr>
        <sz val="7"/>
        <color rgb="FF000000"/>
        <rFont val="Times New Roman"/>
        <family val="1"/>
      </rPr>
      <t xml:space="preserve">        </t>
    </r>
    <r>
      <rPr>
        <sz val="10"/>
        <color rgb="FF000000"/>
        <rFont val="Verdana"/>
        <family val="2"/>
      </rPr>
      <t>X arbejder for at antallet af miljømærkede hoteller i
 løbet af Q år stiger fra Y til Z %.</t>
    </r>
  </si>
  <si>
    <r>
      <t>·</t>
    </r>
    <r>
      <rPr>
        <sz val="7"/>
        <color rgb="FF000000"/>
        <rFont val="Times New Roman"/>
        <family val="1"/>
      </rPr>
      <t xml:space="preserve">        </t>
    </r>
    <r>
      <rPr>
        <sz val="10"/>
        <color rgb="FF000000"/>
        <rFont val="Verdana"/>
        <family val="2"/>
      </rPr>
      <t xml:space="preserve">X arbejder for at introducere miljømærkning af 
restauranter, campingpladser, hostels, attraktioner og museer, som ligger i destinationen i løbet af Q år.  </t>
    </r>
  </si>
  <si>
    <t>Som en del af GREEN TOURISM ORGANISATION indgås en samarbejdsaftale med sekretariatet i HORESTA.</t>
  </si>
  <si>
    <t>Spisesteder mærket med Green Tourism Organization har en grøn indkøbspolitik eller -procedure. 
Dette dokument beskriver formål og giver et eksempel på indhold af politikken.</t>
  </si>
  <si>
    <t>På vej</t>
  </si>
  <si>
    <t>Ikke relevant</t>
  </si>
  <si>
    <t>I åbner excel-arket og gemmer det på jeres eget drev eller netværk. Herefter udfylder i skemaet, gemmer igen og indsender det elektronisk til green-key@horesta.dk.
Arket kan bruges, som jeres eget værktøj til miljøarbejdet.
Indholdet bliver indtastet i elektronisk ark, når og hvis I tildeles Green Tourism Organization.</t>
  </si>
  <si>
    <t>De ark, som er farvet grønt "A. Virksomhedsdata" og "C. Ansøgning" skal udfyldes. De resterende ark markeret med blåt er til eget brug for overblik og inspiration.</t>
  </si>
  <si>
    <t>Hvad skal udfyldes i arkene?</t>
  </si>
  <si>
    <t>I skal udfylde så meget I kan i ark A om Virksomhedsdata.</t>
  </si>
  <si>
    <t>Arkene 1, 4, 5, 6, 7 og 8 kan bruges til egen inspiration, beregninger og overvågning og skal ikke nødvendigvis udfyldes i forbindelse med indsendelsen i starten af december.
Ark B. Kriterier er de overordnede kriterier.</t>
  </si>
  <si>
    <t>Virksomheden skal sammenlagt opnå 30 % af pointene, hvilket svarer til omkring 80 point - naturligvis afhængig af stedet.</t>
  </si>
  <si>
    <t>Hvordan får jeg adgang til GREETS Material?</t>
  </si>
  <si>
    <t>I skal svarer, hvad I forventer at være klar ved tildeling. I kan fx ikke opsætte Green Tourism Organization information jf. punkt 3, men så svarer i "Ja" og i kommentarfeltet skriver I fx "Opsættes ved tildeling etc."</t>
  </si>
  <si>
    <t>Svar "Ja", "Nej", "På vej" og "Ikke relevant" i kolonne "E" i skema C og uddyb i kolonne "F". I kolonne "G" kan i samtælle jeres pointkriterier.</t>
  </si>
  <si>
    <t>Opholdsrum/reception fra 40 W glødepære til 5 W energisparepære</t>
  </si>
  <si>
    <t>Aflæsning
/kWh</t>
  </si>
  <si>
    <t>Forbrug i / kWh</t>
  </si>
  <si>
    <t>Energipris/kr pr kWh</t>
  </si>
  <si>
    <t>Forbrug pr. mdr/Kwh</t>
  </si>
  <si>
    <t>Beskrivelse</t>
  </si>
  <si>
    <t>Enhed</t>
  </si>
  <si>
    <t>kWh</t>
  </si>
  <si>
    <t>Kr</t>
  </si>
  <si>
    <t>Antal dage</t>
  </si>
  <si>
    <t>Antal timer pr. dag</t>
  </si>
  <si>
    <t>Antal pærer</t>
  </si>
  <si>
    <t>Pris på KWh/kr</t>
  </si>
  <si>
    <t>Wat eksisterende lyskilde</t>
  </si>
  <si>
    <t>Pris eksisterende lyskilde/kr</t>
  </si>
  <si>
    <t>Levetimer eksisterende lyskilde</t>
  </si>
  <si>
    <t>Wat ny lyskilde</t>
  </si>
  <si>
    <t>Pris ny lyskilde</t>
  </si>
  <si>
    <t>Levetimer ny lyskilde</t>
  </si>
  <si>
    <t>Evt. investring</t>
  </si>
  <si>
    <t>Besparelse strømforbrug 1 år</t>
  </si>
  <si>
    <t>Evt. omk/besparelse indkøb</t>
  </si>
  <si>
    <t>Samlede besparelse 1 år</t>
  </si>
  <si>
    <t>Evt. tilbagebetalingstid</t>
  </si>
  <si>
    <t>Sengelampe fra 40 W glødepære til 5 W energisparepære på 100 værelser</t>
  </si>
  <si>
    <t>Antal dage (belægningsprocent på 60 %)</t>
  </si>
  <si>
    <t>Antal pærer (2 pr. værelse)</t>
  </si>
  <si>
    <t/>
  </si>
  <si>
    <t>Aflæsning/ kWh</t>
  </si>
  <si>
    <t>Energipris/kr</t>
  </si>
  <si>
    <t>Pris år</t>
  </si>
  <si>
    <t>Sensor på offentligt toilet: 5 toiletter med hver 10 pærer</t>
  </si>
  <si>
    <t>Besparelse strømforbrug ved sesnor (60%)</t>
  </si>
  <si>
    <t>Pris behovsstyring</t>
  </si>
  <si>
    <t>Evt. etablering</t>
  </si>
  <si>
    <t>Tilbagebetalingstid</t>
  </si>
  <si>
    <t>Besparelse i 10 år</t>
  </si>
  <si>
    <t>Kunstvanding undgås eller sker mellem kl. 18.00 til 7.00.</t>
  </si>
  <si>
    <t>Forslag/ændringer</t>
  </si>
  <si>
    <t>Der afholdes kollegakonkurrencer om det grønne arbejde</t>
  </si>
  <si>
    <t>Gæster og samarbejdspartnere kan komme med råd til jeres miljøarbejde</t>
  </si>
  <si>
    <t>Stammes jf Green Key kriterier</t>
  </si>
  <si>
    <t>50 til 90 % som ved Green Key</t>
  </si>
  <si>
    <t>Der er sorteringsmuligheder ved indgang</t>
  </si>
  <si>
    <t>6.9</t>
  </si>
  <si>
    <t xml:space="preserve">Manuel eller elektronisk varmestyring </t>
  </si>
  <si>
    <t>Fra 20 til 25 %</t>
  </si>
  <si>
    <t>8.10b</t>
  </si>
  <si>
    <t>8.10c</t>
  </si>
  <si>
    <t>8.10a</t>
  </si>
  <si>
    <t>Økologisk frugt</t>
  </si>
  <si>
    <t>Præcisering med frugt</t>
  </si>
  <si>
    <t>Dette er fx ikke relevant for 
eventbureauer</t>
  </si>
  <si>
    <t>Grønne møder og events</t>
  </si>
  <si>
    <t>Egne møder og events planlægges så miljøbelastningen holdes nede</t>
  </si>
  <si>
    <t>Nyt obligatorisk kriterium</t>
  </si>
  <si>
    <t>Undersøges nærmere om 
hvad der er bedst</t>
  </si>
  <si>
    <t>CSR</t>
  </si>
  <si>
    <t>13.1</t>
  </si>
  <si>
    <t>Lovgivning</t>
  </si>
  <si>
    <t>13.2</t>
  </si>
  <si>
    <t>Pointkriterium 
3 point</t>
  </si>
  <si>
    <t>13.3</t>
  </si>
  <si>
    <t>Adgang</t>
  </si>
  <si>
    <t>Pointkriterium 
1 point</t>
  </si>
  <si>
    <t>13.4</t>
  </si>
  <si>
    <t>Ligestilling</t>
  </si>
  <si>
    <t>13.5</t>
  </si>
  <si>
    <t>Bæredygtige tiltag</t>
  </si>
  <si>
    <t>13.6</t>
  </si>
  <si>
    <t>Lokale iværksættere</t>
  </si>
  <si>
    <t>13.7</t>
  </si>
  <si>
    <t>Beskytte nærområdet</t>
  </si>
  <si>
    <t>13.8</t>
  </si>
  <si>
    <t>Truede arter</t>
  </si>
  <si>
    <t>13.9</t>
  </si>
  <si>
    <t>Donation</t>
  </si>
  <si>
    <t>Materiale, møbler og genstande, der ikke længere anvendes, indsamles og doneres til velgørende organisationer.</t>
  </si>
  <si>
    <t>13.10</t>
  </si>
  <si>
    <t>Dyrevelfærd</t>
  </si>
  <si>
    <t>13.20</t>
  </si>
  <si>
    <t>FN´s Verdensmål</t>
  </si>
  <si>
    <t>Pointkriterium 
5 point</t>
  </si>
  <si>
    <t>Nyt efter ønske fra Woco og imødekomme international udvikling</t>
  </si>
  <si>
    <t>CSR-politik / FN Global Compact</t>
  </si>
  <si>
    <t>18.1</t>
  </si>
  <si>
    <t>18.2</t>
  </si>
  <si>
    <t>18.4a</t>
  </si>
  <si>
    <t>18.4b</t>
  </si>
  <si>
    <t>18.5</t>
  </si>
  <si>
    <t>18.6</t>
  </si>
  <si>
    <t>18.7</t>
  </si>
  <si>
    <t>Miljønetværk</t>
  </si>
  <si>
    <t>Destinationsselskab</t>
  </si>
  <si>
    <t>Præcisering med kaffe/the</t>
  </si>
  <si>
    <t>1.10</t>
  </si>
  <si>
    <t>CO2-aftryk</t>
  </si>
  <si>
    <t>1.11</t>
  </si>
  <si>
    <t>CO2-forbedring</t>
  </si>
  <si>
    <t xml:space="preserve">Virksomheden beregner dele af sit CO2 aftryk med anerkendt målingsværktøj. </t>
  </si>
  <si>
    <t>Fra Green Key</t>
  </si>
  <si>
    <t xml:space="preserve">Virksomheden sætter mål og arbejder for at nedbringe sit CO2-aftryk. </t>
  </si>
  <si>
    <t>Der opsættes nationale piktogrammer og kildesorteringsinformation ved alle affaldsbeholdere - og gerne på flere sprog</t>
  </si>
  <si>
    <t>Vegetarisk eller vegansk alternatiiv</t>
  </si>
  <si>
    <r>
      <t xml:space="preserve">Minimum </t>
    </r>
    <r>
      <rPr>
        <sz val="8"/>
        <color rgb="FF00B050"/>
        <rFont val="Verdana"/>
        <family val="2"/>
      </rPr>
      <t>20</t>
    </r>
    <r>
      <rPr>
        <sz val="8"/>
        <rFont val="Verdana"/>
        <family val="2"/>
      </rPr>
      <t xml:space="preserve"> % økologi</t>
    </r>
  </si>
  <si>
    <t>Fra 10 til 20 %</t>
  </si>
  <si>
    <t>Fjernvarme</t>
  </si>
  <si>
    <t>7.16e</t>
  </si>
  <si>
    <r>
      <t>12.</t>
    </r>
    <r>
      <rPr>
        <sz val="8"/>
        <color rgb="FF00B050"/>
        <rFont val="Verdana"/>
        <family val="2"/>
      </rPr>
      <t>6</t>
    </r>
  </si>
  <si>
    <t>Udstyrs levetid</t>
  </si>
  <si>
    <t>Nyt forslag fra høring</t>
  </si>
  <si>
    <r>
      <t>·</t>
    </r>
    <r>
      <rPr>
        <sz val="7"/>
        <color rgb="FF000000"/>
        <rFont val="Times New Roman"/>
        <family val="1"/>
      </rPr>
      <t xml:space="preserve">        </t>
    </r>
    <r>
      <rPr>
        <sz val="10"/>
        <color rgb="FF000000"/>
        <rFont val="Verdana"/>
        <family val="2"/>
      </rPr>
      <t xml:space="preserve">X vil udarbejde en strategi for grøn turisme.
</t>
    </r>
  </si>
  <si>
    <t>Bilag 18.2 –Udkast til samarbejdsaftale</t>
  </si>
  <si>
    <t>Strategi om at hjælpe gæster til at tage grønne valg</t>
  </si>
  <si>
    <t>3.13</t>
  </si>
  <si>
    <t>6.X</t>
  </si>
  <si>
    <t>Forslag fra høring</t>
  </si>
  <si>
    <t>Præcisering</t>
  </si>
  <si>
    <t>Miljømærkning - part 3</t>
  </si>
  <si>
    <r>
      <rPr>
        <sz val="8"/>
        <color rgb="FF00B050"/>
        <rFont val="Verdana"/>
        <family val="2"/>
      </rPr>
      <t>Grøn</t>
    </r>
    <r>
      <rPr>
        <sz val="8"/>
        <color theme="1"/>
        <rFont val="Verdana"/>
        <family val="2"/>
      </rPr>
      <t xml:space="preserve"> dagsorden</t>
    </r>
  </si>
  <si>
    <t>Deles i to og grøn i stedet 
for bæredygtighed</t>
  </si>
  <si>
    <t>Grøn i stedet 
for bæredygtighed</t>
  </si>
  <si>
    <t>Kommunikation om grøn indsats</t>
  </si>
  <si>
    <t xml:space="preserve">Omformuleret </t>
  </si>
  <si>
    <t>Rettet sprogligt</t>
  </si>
  <si>
    <t>Grønt i stedet for miljø</t>
  </si>
  <si>
    <t>Grønt i stedet for 
bæredygtighed</t>
  </si>
  <si>
    <t>På arbejdet i stedet for 
organisation</t>
  </si>
  <si>
    <t>Involvering af kollegaer</t>
  </si>
  <si>
    <t>Instruktion af kollegaer</t>
  </si>
  <si>
    <t>I evt. gæsterområder skal gæster have mulighed for at sortere deres affald i relevante fraktioner.</t>
  </si>
  <si>
    <t>Energiaflæsning</t>
  </si>
  <si>
    <t xml:space="preserve">CTS-anlæg </t>
  </si>
  <si>
    <t xml:space="preserve">El-radiatorer </t>
  </si>
  <si>
    <t xml:space="preserve">Grøn strøm </t>
  </si>
  <si>
    <t xml:space="preserve">Solceller </t>
  </si>
  <si>
    <t xml:space="preserve">Varmepumper </t>
  </si>
  <si>
    <r>
      <t>7.</t>
    </r>
    <r>
      <rPr>
        <sz val="8"/>
        <color rgb="FF00B050"/>
        <rFont val="Verdana"/>
        <family val="2"/>
      </rPr>
      <t>18</t>
    </r>
  </si>
  <si>
    <t>Miljøansvarlige</t>
  </si>
  <si>
    <t>Samlet miljømateriale</t>
  </si>
  <si>
    <t>Organisationen har en miljøpolitik eller –procedure for hvordan der arbejdes med miljøindsatsen.</t>
  </si>
  <si>
    <t xml:space="preserve">Organisationen gennemfører hvert år minimum 2 miljømål 
- Se liste med forslag i bilag 1.2.
</t>
  </si>
  <si>
    <t>Miljømateriale samles i mappe eller elektronisk.</t>
  </si>
  <si>
    <t>Organisationen inddrager samarbejdspartnere i det grønne arbejde.</t>
  </si>
  <si>
    <r>
      <t xml:space="preserve">Organisationen har etableret en miljøgruppe med repræsentanter fra forskellige afdelinger.
</t>
    </r>
    <r>
      <rPr>
        <i/>
        <sz val="8"/>
        <rFont val="Verdana"/>
        <family val="2"/>
      </rPr>
      <t>Gælder ikke for virksomheder med under 10 årsværk</t>
    </r>
    <r>
      <rPr>
        <sz val="8"/>
        <rFont val="Verdana"/>
        <family val="2"/>
      </rPr>
      <t>.</t>
    </r>
  </si>
  <si>
    <t>Information på hjemmeside</t>
  </si>
  <si>
    <t>Opslag på sociale medier</t>
  </si>
  <si>
    <t>Bidrag fra gæster</t>
  </si>
  <si>
    <t>Organisationen har en strategi om at hjælpe gæster til at tage grønne valg</t>
  </si>
  <si>
    <t>Organisationen kan måle eller estimere vandforbrug for hver måned.</t>
  </si>
  <si>
    <t>Organisationen har fast procedure for indberetning af utætte VVS-installationer.</t>
  </si>
  <si>
    <t>Indberetning af utætheder</t>
  </si>
  <si>
    <t>Personalebrusere</t>
  </si>
  <si>
    <t>Vandfri urinaler</t>
  </si>
  <si>
    <t>Regnvandsopsamling</t>
  </si>
  <si>
    <t>Toiletter med dobbeltskyl</t>
  </si>
  <si>
    <t>Sæbedispenser</t>
  </si>
  <si>
    <t xml:space="preserve">Hånd- og WC papir </t>
  </si>
  <si>
    <t>Tekstilvask</t>
  </si>
  <si>
    <t>Tilgængelig sortering</t>
  </si>
  <si>
    <t>Organisationen følger affaldsbekendtgørelsen og sorterer affaldet i minimum 10 fraktioner.</t>
  </si>
  <si>
    <t>Gæstesortering</t>
  </si>
  <si>
    <t xml:space="preserve">Organisationen frasorterer miljøfarligt affald batterier, maling, lysstofrør/E-pærer, kemikalier etc. </t>
  </si>
  <si>
    <t>Sorteringsinformation</t>
  </si>
  <si>
    <t>Organisationen undgår kildevand på kontoret.</t>
  </si>
  <si>
    <t>Fravalg af kildevand</t>
  </si>
  <si>
    <t>Intelligent belysning</t>
  </si>
  <si>
    <t>Varmtvandsrør</t>
  </si>
  <si>
    <t>Ventilation, kedler og klimaanlæg styres, rengøres jævnligt og efterses årligt.</t>
  </si>
  <si>
    <t xml:space="preserve">Køle- og fryseskabe har intakte lister. </t>
  </si>
  <si>
    <t>Der er gennemført energisyn/energimærkning inden for 10 år.</t>
  </si>
  <si>
    <t xml:space="preserve">Bimålere </t>
  </si>
  <si>
    <t>Der er ingen halogen-/glødepærer i organisationen.</t>
  </si>
  <si>
    <t>El-varme er energieffektiv.</t>
  </si>
  <si>
    <t>Salgs- og kaffeautomater slukkes om natten.</t>
  </si>
  <si>
    <t>Registrering af økologi</t>
  </si>
  <si>
    <t>Organisationen registrerer indkøb af økologiske varer.</t>
  </si>
  <si>
    <r>
      <t xml:space="preserve">Egne indkøb af fødevarer består af minimum </t>
    </r>
    <r>
      <rPr>
        <sz val="8"/>
        <color rgb="FF00B050"/>
        <rFont val="Verdana"/>
        <family val="2"/>
      </rPr>
      <t>20</t>
    </r>
    <r>
      <rPr>
        <sz val="8"/>
        <rFont val="Verdana"/>
        <family val="2"/>
      </rPr>
      <t xml:space="preserve"> % økologi.</t>
    </r>
  </si>
  <si>
    <t>Organisationen gør en indsats for at minimere madspild.</t>
  </si>
  <si>
    <t>Organisationen indkøber lokale og sæsons fødevarer.</t>
  </si>
  <si>
    <t>Lokalt og i sæson</t>
  </si>
  <si>
    <t>Egne indkøb af fødevarer består af minimum 25 % økologi.</t>
  </si>
  <si>
    <t>Minimum 25% økologi</t>
  </si>
  <si>
    <t>Økologisk kaffe/te</t>
  </si>
  <si>
    <t>Lokale fødevarer</t>
  </si>
  <si>
    <t>Sæsonens fødevarer</t>
  </si>
  <si>
    <t>Organisationen har vegetariske eller veganske alternativer på menuen.</t>
  </si>
  <si>
    <t>Miljøkrav til forpagter</t>
  </si>
  <si>
    <t>Ingen kemi i ukrudtsmidler</t>
  </si>
  <si>
    <t>Ny plæneklipper benytter blyfri benzin eller el.</t>
  </si>
  <si>
    <t>Der benyttes brænder, ukrudtsdug eller håndkraft til ukrudtsbekæmpelse.</t>
  </si>
  <si>
    <t xml:space="preserve">Invasive arter  </t>
  </si>
  <si>
    <t>Organisationen planter ikke og bekæmper invasive arter som bjørneklo og rynket rose.</t>
  </si>
  <si>
    <t>Information om naturbeskyttelse</t>
  </si>
  <si>
    <t>Miljømærkede turistvirksomheder</t>
  </si>
  <si>
    <t>Lån eller leje af cykler</t>
  </si>
  <si>
    <t>Der arbejdes med at forlænge levetiden på computere, telefoner, elektronikudstyr etc.</t>
  </si>
  <si>
    <t>El-bil eller cykel</t>
  </si>
  <si>
    <t>Organisationen bekræfter at følge al relevant international og national lovgivning indenfor miljø, sundhed, sikkerhed og arbejdskraft.</t>
  </si>
  <si>
    <t>Organisationen arbejder med ligestilling ved ansættelse af kvinder og lokale minoriteter, også i lederstillinger.</t>
  </si>
  <si>
    <t>Organisationen sælger, udveksler og viser ikke truede planter og dyr samt historiske og arkæologiske genstande med mindre det er i overensstemmelse med loven.</t>
  </si>
  <si>
    <t xml:space="preserve">I tilfælde hvor der holdes dyr på grunden, skal retningslinjer for dyrevelfærd følges. </t>
  </si>
  <si>
    <t>Organisationen er med i FN Global Compact</t>
  </si>
  <si>
    <t>Organisationen informerer om adgang for personer med særlige behov fx med mærkningsordningen God Adgang.</t>
  </si>
  <si>
    <t xml:space="preserve">Organisationen støtter aktivt bæredygtige tiltag i nærområdet. </t>
  </si>
  <si>
    <t xml:space="preserve">Organisationen støtter små lokale iværksættere, der udvikler og sælger bæredygtige produkter baseret på områdets natur, historie og kultur. </t>
  </si>
  <si>
    <t>Organisationen deltager i udarbejdelsen af retningslinjer for beskyttelse af nærområdet i samarbejde med lokalsamfundet.</t>
  </si>
  <si>
    <t>Organisationen har kortlagt og taget aktiv stilling til, hvordan der bidrages til opfyldelse af FN´s verdensmål.</t>
  </si>
  <si>
    <t>Grøn indsats</t>
  </si>
  <si>
    <t>Anbefaling af miljømærkning</t>
  </si>
  <si>
    <t>Organisationen kommunikerer troværdigt og pålideligt om den grønne eller bæredygtige indsats.</t>
  </si>
  <si>
    <t>Miljømærkning - del 2</t>
  </si>
  <si>
    <t>Organisationen har etableret eller er med i netværk, der fremmer grøn turisme indenfor området.</t>
  </si>
  <si>
    <t>Organisationens medarbejdere sendes på miljøkursus/uddannelse</t>
  </si>
  <si>
    <t>Ny lovgivning</t>
  </si>
  <si>
    <t>Omformuleret i forhold til 
lovgivning</t>
  </si>
  <si>
    <t>Overlap med 6.X</t>
  </si>
  <si>
    <t>Begrænsning af engangsservice</t>
  </si>
  <si>
    <t xml:space="preserve">Engangsservice begrænses til et minimum. </t>
  </si>
  <si>
    <t>Tidsstyring ved udstillinger</t>
  </si>
  <si>
    <t>Organisationens domicil har bimålere for energi.</t>
  </si>
  <si>
    <t>Organisationens domicil har CTS-anlæg.</t>
  </si>
  <si>
    <t>Hvis relevant informeres om omkringliggende natur.</t>
  </si>
  <si>
    <t>Højeste energimærke, 
da skala er ændret</t>
  </si>
  <si>
    <t>Deles i to</t>
  </si>
  <si>
    <t>Forretningsområde</t>
  </si>
  <si>
    <t>Organisationen arbejder for at miljømærke flere turistvirksomhder såsom attraktioner, camping, hostels, feriehuse etc.</t>
  </si>
  <si>
    <t>Årlig gennemgang af indsats</t>
  </si>
  <si>
    <t xml:space="preserve">Bliver obligatorisk
</t>
  </si>
  <si>
    <t xml:space="preserve">Nyt forslag fra høring
</t>
  </si>
  <si>
    <t>Organisationen underskriver samarbejdsaftale med Green Tourism Organization om grøn indsats og/eller opfylder kriterie 18.4b.</t>
  </si>
  <si>
    <t>Ved årsskiftet gennemgås organisationens miljøindsats.</t>
  </si>
  <si>
    <t>Organisationen respekterer fredningsbestemmelser og miljøbeskyttelser ved renovering, ombygning og vedligehold.</t>
  </si>
  <si>
    <t xml:space="preserve">Nyt kriterium med fokus 
på event
</t>
  </si>
  <si>
    <t>Tidligere under punkt 8, men fokuseres ny på arrangementer</t>
  </si>
  <si>
    <t>18.3</t>
  </si>
  <si>
    <t>18.14</t>
  </si>
  <si>
    <t>18.8</t>
  </si>
  <si>
    <t>18.10</t>
  </si>
  <si>
    <t>18.11</t>
  </si>
  <si>
    <t>18.12</t>
  </si>
  <si>
    <t>18.13</t>
  </si>
  <si>
    <r>
      <t xml:space="preserve">Miljømærkning </t>
    </r>
    <r>
      <rPr>
        <sz val="8"/>
        <color rgb="FF00B050"/>
        <rFont val="Verdana"/>
        <family val="2"/>
      </rPr>
      <t>- del 1</t>
    </r>
  </si>
  <si>
    <t>Pointkriterium 
70 % giver 5 p
60 % giver 4 p
50 % giver 3 p
40 % giver 2 p
35 % giver 1 p</t>
  </si>
  <si>
    <t>35 til 70 % af destinationens hoteller eller hotelværelser er miljømærket</t>
  </si>
  <si>
    <t>Det præciseres at det gælder hoteller med over 40 værelser som tælles i VDK-statistik og dermed ikke små hoteller</t>
  </si>
  <si>
    <r>
      <t xml:space="preserve">Minimum 40 % af destinationens hoteller eller hotelværelser er miljømærkede.
</t>
    </r>
    <r>
      <rPr>
        <i/>
        <sz val="8"/>
        <color rgb="FF00B050"/>
        <rFont val="Verdana"/>
        <family val="2"/>
      </rPr>
      <t>Hoteller med over 40 værelser tælles med i opgørelsen.</t>
    </r>
  </si>
  <si>
    <t>Nr</t>
  </si>
  <si>
    <t>Overskrift</t>
  </si>
  <si>
    <t>Point</t>
  </si>
  <si>
    <t>p/o</t>
  </si>
  <si>
    <t>Organisationen samarbejder med lokale myndigheder om at gøre destinationen mere grøn.</t>
  </si>
  <si>
    <r>
      <t xml:space="preserve">Organisationen har aftale med madleverandør om primært at bruge sæsonens fødevarer </t>
    </r>
    <r>
      <rPr>
        <sz val="8"/>
        <color rgb="FF00B050"/>
        <rFont val="Verdana"/>
        <family val="2"/>
      </rPr>
      <t>ved arrangementer.</t>
    </r>
  </si>
  <si>
    <r>
      <t xml:space="preserve">Organisationen har aftale med madleverandør om primært at bruge lokale fødevarer </t>
    </r>
    <r>
      <rPr>
        <sz val="8"/>
        <color rgb="FF00B050"/>
        <rFont val="Verdana"/>
        <family val="2"/>
      </rPr>
      <t>ved arrangementer.</t>
    </r>
  </si>
  <si>
    <t>Organisationen anbefaler og bruger miljømærkede viksomheder og produkter.</t>
  </si>
  <si>
    <t>Organisationen arbejder aktivt for et grønt forretningsområde.</t>
  </si>
  <si>
    <r>
      <t>12</t>
    </r>
    <r>
      <rPr>
        <sz val="8"/>
        <color rgb="FF008000"/>
        <rFont val="Verdana"/>
        <family val="2"/>
      </rPr>
      <t>.5</t>
    </r>
  </si>
  <si>
    <t>Nyt kriterium med forskellige typer virksomheder.</t>
  </si>
  <si>
    <r>
      <t>Organisationen har vedtaget en</t>
    </r>
    <r>
      <rPr>
        <sz val="8"/>
        <color rgb="FF00B050"/>
        <rFont val="Verdana"/>
        <family val="2"/>
      </rPr>
      <t xml:space="preserve">  </t>
    </r>
    <r>
      <rPr>
        <sz val="8"/>
        <color theme="1"/>
        <rFont val="Verdana"/>
        <family val="2"/>
      </rPr>
      <t xml:space="preserve">bæredygtigheds- </t>
    </r>
    <r>
      <rPr>
        <sz val="8"/>
        <color rgb="FF008000"/>
        <rFont val="Verdana"/>
        <family val="2"/>
      </rPr>
      <t>eller grøn</t>
    </r>
    <r>
      <rPr>
        <sz val="8"/>
        <color theme="1"/>
        <rFont val="Verdana"/>
        <family val="2"/>
      </rPr>
      <t xml:space="preserve"> strategi og/eller opfylder kriterie 18.4a.</t>
    </r>
  </si>
  <si>
    <r>
      <t xml:space="preserve">Organisationen arbejder aktivt for at hjælpe og understøtte destinationens turistvirksomheder eller forretningsområdets </t>
    </r>
    <r>
      <rPr>
        <sz val="8"/>
        <color rgb="FF008000"/>
        <rFont val="Verdana"/>
        <family val="2"/>
      </rPr>
      <t>grønne indsats.</t>
    </r>
  </si>
  <si>
    <t>Ved lejemål indgås grønne lejekontrakter, som motiverer både lejer og udlejer.</t>
  </si>
  <si>
    <t>Organisatonen har egen el-bil eller cykler til ansatte.</t>
  </si>
  <si>
    <t xml:space="preserve">Alle printere er indstillet til dobbeltsidet.
</t>
  </si>
  <si>
    <t>Materialer trykkes på miljømærket papir og/eller hos miljømærket leverandør.</t>
  </si>
  <si>
    <t>Kopipapir og blokke er miljømærkede.</t>
  </si>
  <si>
    <t>Elektronisk udstyr installeres med automatisk standby-funktion.</t>
  </si>
  <si>
    <r>
      <t xml:space="preserve">Nyt elektronisk udstyr skal have </t>
    </r>
    <r>
      <rPr>
        <sz val="8"/>
        <color rgb="FF008000"/>
        <rFont val="Verdana"/>
        <family val="2"/>
      </rPr>
      <t>højeste</t>
    </r>
    <r>
      <rPr>
        <sz val="8"/>
        <color rgb="FF00B050"/>
        <rFont val="Verdana"/>
        <family val="2"/>
      </rPr>
      <t xml:space="preserve"> </t>
    </r>
    <r>
      <rPr>
        <sz val="8"/>
        <rFont val="Verdana"/>
        <family val="2"/>
      </rPr>
      <t>energimærke.</t>
    </r>
  </si>
  <si>
    <r>
      <t>Organisationen har udpeget</t>
    </r>
    <r>
      <rPr>
        <sz val="8"/>
        <color rgb="FF008000"/>
        <rFont val="Verdana"/>
        <family val="2"/>
      </rPr>
      <t xml:space="preserve"> 2</t>
    </r>
    <r>
      <rPr>
        <sz val="8"/>
        <color rgb="FF00B050"/>
        <rFont val="Verdana"/>
        <family val="2"/>
      </rPr>
      <t xml:space="preserve"> </t>
    </r>
    <r>
      <rPr>
        <sz val="8"/>
        <rFont val="Verdana"/>
        <family val="2"/>
      </rPr>
      <t>miljøansvarlig</t>
    </r>
    <r>
      <rPr>
        <sz val="8"/>
        <color rgb="FF008000"/>
        <rFont val="Verdana"/>
        <family val="2"/>
      </rPr>
      <t>e.</t>
    </r>
  </si>
  <si>
    <r>
      <t xml:space="preserve">Organisationens ledelse har besluttet at arbejde med </t>
    </r>
    <r>
      <rPr>
        <sz val="8"/>
        <color rgb="FF008000"/>
        <rFont val="Verdana"/>
        <family val="2"/>
      </rPr>
      <t xml:space="preserve">den grønne </t>
    </r>
    <r>
      <rPr>
        <sz val="8"/>
        <rFont val="Verdana"/>
        <family val="2"/>
      </rPr>
      <t>dagsordenen.</t>
    </r>
  </si>
  <si>
    <t>Minimum ét årligt personalemøde skal have fokus på den grønne dagsorden.</t>
  </si>
  <si>
    <t>Organisationens medarbejdere høres om forslag til miljøforbedringer.</t>
  </si>
  <si>
    <r>
      <t xml:space="preserve">Kolleger instrueres om Green Tourism Organization, og om hvordan de bidrager til en miljøvenlig drift </t>
    </r>
    <r>
      <rPr>
        <sz val="8"/>
        <color rgb="FF008000"/>
        <rFont val="Verdana"/>
        <family val="2"/>
      </rPr>
      <t>på arbejdet.</t>
    </r>
  </si>
  <si>
    <r>
      <t xml:space="preserve">Nye kolleger instrueres om Green Tourism Organization </t>
    </r>
    <r>
      <rPr>
        <sz val="8"/>
        <color rgb="FF008000"/>
        <rFont val="Verdana"/>
        <family val="2"/>
      </rPr>
      <t>og organisationens miljøarbejde.</t>
    </r>
  </si>
  <si>
    <r>
      <t>2</t>
    </r>
    <r>
      <rPr>
        <sz val="8"/>
        <color rgb="FF008000"/>
        <rFont val="Verdana"/>
        <family val="2"/>
      </rPr>
      <t>.6</t>
    </r>
  </si>
  <si>
    <r>
      <t xml:space="preserve">Der er synlig information om Green Tourism Organization </t>
    </r>
    <r>
      <rPr>
        <sz val="8"/>
        <color rgb="FF008000"/>
        <rFont val="Verdana"/>
        <family val="2"/>
      </rPr>
      <t>og den grønne indsats</t>
    </r>
    <r>
      <rPr>
        <sz val="8"/>
        <color rgb="FF00B050"/>
        <rFont val="Verdana"/>
        <family val="2"/>
      </rPr>
      <t xml:space="preserve"> </t>
    </r>
    <r>
      <rPr>
        <sz val="8"/>
        <rFont val="Verdana"/>
        <family val="2"/>
      </rPr>
      <t xml:space="preserve">på stedet. </t>
    </r>
  </si>
  <si>
    <r>
      <t>Der er synlig information om Green Tourism Organization</t>
    </r>
    <r>
      <rPr>
        <sz val="8"/>
        <color rgb="FF00B050"/>
        <rFont val="Verdana"/>
        <family val="2"/>
      </rPr>
      <t xml:space="preserve"> </t>
    </r>
    <r>
      <rPr>
        <sz val="8"/>
        <color rgb="FF008000"/>
        <rFont val="Verdana"/>
        <family val="2"/>
      </rPr>
      <t xml:space="preserve">og den grønne indsats </t>
    </r>
    <r>
      <rPr>
        <sz val="8"/>
        <rFont val="Verdana"/>
        <family val="2"/>
      </rPr>
      <t>på hjemmesiden.</t>
    </r>
  </si>
  <si>
    <r>
      <t xml:space="preserve">Organisationen informerer turister og gæster på </t>
    </r>
    <r>
      <rPr>
        <sz val="8"/>
        <color rgb="FF00B050"/>
        <rFont val="Verdana"/>
        <family val="2"/>
      </rPr>
      <t>stedet</t>
    </r>
    <r>
      <rPr>
        <sz val="8"/>
        <rFont val="Verdana"/>
        <family val="2"/>
      </rPr>
      <t xml:space="preserve"> om offentlig transport.</t>
    </r>
  </si>
  <si>
    <t>Organisationen har opslag med miljøråd på Facebook, Instagram og andre sociale medier.</t>
  </si>
  <si>
    <t xml:space="preserve">Organisationen har miljøråd på hjemmesiden.
</t>
  </si>
  <si>
    <t>Håndvaske er vandbesparende med max 5 l/min.</t>
  </si>
  <si>
    <t>Personalebrusere er vandbesparende med max 9 l/min.</t>
  </si>
  <si>
    <t xml:space="preserve">De mest brugte toiletter er med dobbeltskyl.
</t>
  </si>
  <si>
    <t xml:space="preserve">Der er sensor på urinaler.
</t>
  </si>
  <si>
    <r>
      <t xml:space="preserve">Organisationen bruger primært fiberklude eller miljømærkede klude </t>
    </r>
    <r>
      <rPr>
        <sz val="8"/>
        <color rgb="FF00B050"/>
        <rFont val="Verdana"/>
        <family val="2"/>
      </rPr>
      <t>ved rengøring.</t>
    </r>
  </si>
  <si>
    <t>Rengøringsmidler er uden klor.</t>
  </si>
  <si>
    <r>
      <rPr>
        <sz val="8"/>
        <color rgb="FF00B050"/>
        <rFont val="Verdana"/>
        <family val="2"/>
      </rPr>
      <t>9</t>
    </r>
    <r>
      <rPr>
        <sz val="8"/>
        <color theme="1"/>
        <rFont val="Verdana"/>
        <family val="2"/>
      </rPr>
      <t xml:space="preserve">0 % af rengøringsmidler er miljømærkede. </t>
    </r>
  </si>
  <si>
    <r>
      <t xml:space="preserve">Der er dispenser </t>
    </r>
    <r>
      <rPr>
        <sz val="8"/>
        <color rgb="FF008000"/>
        <rFont val="Verdana"/>
        <family val="2"/>
      </rPr>
      <t>eller genopfyldelig</t>
    </r>
    <r>
      <rPr>
        <sz val="8"/>
        <color rgb="FF00B050"/>
        <rFont val="Verdana"/>
        <family val="2"/>
      </rPr>
      <t xml:space="preserve"> </t>
    </r>
    <r>
      <rPr>
        <sz val="8"/>
        <color theme="1"/>
        <rFont val="Verdana"/>
        <family val="2"/>
      </rPr>
      <t>sæbe ved vask.</t>
    </r>
  </si>
  <si>
    <t xml:space="preserve">Der er affaldsspand på hvert toilet.
</t>
  </si>
  <si>
    <t xml:space="preserve">Stedet har bimålere for vandforbrug.
</t>
  </si>
  <si>
    <t>Der er sensor på vandhaner på de mest brugte toiletter.</t>
  </si>
  <si>
    <t xml:space="preserve">Alle toiletter er med dobbeltskyl.
</t>
  </si>
  <si>
    <t xml:space="preserve">Stedet har vandfrie urinaler.
</t>
  </si>
  <si>
    <t xml:space="preserve">I har regnvandstønde/opsamling.
</t>
  </si>
  <si>
    <t xml:space="preserve">Hånd- og wc-papir er miljømærket.
</t>
  </si>
  <si>
    <t>Rengøringsfolk eller -firma kender til procedure for miljøvenlig rengøring– Se bilag 5.6.</t>
  </si>
  <si>
    <t>Klude, linned og håndklæder vaskes med miljømærkede vaskemidler eller på miljømærkede vaskerier.</t>
  </si>
  <si>
    <t xml:space="preserve">Al håndsæbe er miljømærket.
</t>
  </si>
  <si>
    <t xml:space="preserve">Organisationen undgår duftspray og parfume.
</t>
  </si>
  <si>
    <r>
      <rPr>
        <sz val="8"/>
        <color rgb="FF00B050"/>
        <rFont val="Verdana"/>
        <family val="2"/>
      </rPr>
      <t xml:space="preserve">Alle </t>
    </r>
    <r>
      <rPr>
        <sz val="8"/>
        <rFont val="Verdana"/>
        <family val="2"/>
      </rPr>
      <t>rengøringsprodukter er miljømærkede.</t>
    </r>
  </si>
  <si>
    <t>Organisationen har automatisk doseringsanlæg for rengøringsmidler.</t>
  </si>
  <si>
    <r>
      <t>Klude, børster og svampe</t>
    </r>
    <r>
      <rPr>
        <sz val="8"/>
        <color rgb="FF00B050"/>
        <rFont val="Verdana"/>
        <family val="2"/>
      </rPr>
      <t xml:space="preserve"> </t>
    </r>
    <r>
      <rPr>
        <sz val="8"/>
        <rFont val="Verdana"/>
        <family val="2"/>
      </rPr>
      <t xml:space="preserve">er uden mikroplast. 
</t>
    </r>
  </si>
  <si>
    <t>Organisationen har en affaldsplan. 
Se bilag 6.1</t>
  </si>
  <si>
    <t>Der er tilpas med affaldspande både ude og inde.</t>
  </si>
  <si>
    <t xml:space="preserve">Sorteringsmuligheder er let tilgængelige.
</t>
  </si>
  <si>
    <t xml:space="preserve">Leverandører tager kasser, paller m.m. retur.
</t>
  </si>
  <si>
    <t>Organisationen begrænser brug af engangsemballage – især af plast.</t>
  </si>
  <si>
    <t>Der er lufthåndtørrer på de mest brugte toiletter.</t>
  </si>
  <si>
    <r>
      <t xml:space="preserve">Organisationen kan måle </t>
    </r>
    <r>
      <rPr>
        <sz val="8"/>
        <color rgb="FF008000"/>
        <rFont val="Verdana"/>
        <family val="2"/>
      </rPr>
      <t>eller opgøre</t>
    </r>
    <r>
      <rPr>
        <sz val="8"/>
        <rFont val="Verdana"/>
        <family val="2"/>
      </rPr>
      <t xml:space="preserve"> mængden af affald.</t>
    </r>
  </si>
  <si>
    <r>
      <t xml:space="preserve">Organisationen undgår kildevand </t>
    </r>
    <r>
      <rPr>
        <sz val="8"/>
        <color rgb="FF008000"/>
        <rFont val="Verdana"/>
        <family val="2"/>
      </rPr>
      <t>ved arrangementer.</t>
    </r>
    <r>
      <rPr>
        <sz val="8"/>
        <color rgb="FFFF0000"/>
        <rFont val="Verdana"/>
        <family val="2"/>
      </rPr>
      <t xml:space="preserve"> hvor det er muligt </t>
    </r>
  </si>
  <si>
    <t xml:space="preserve">Haveaffald komposteres.
</t>
  </si>
  <si>
    <r>
      <rPr>
        <sz val="8"/>
        <color rgb="FF008000"/>
        <rFont val="Verdana"/>
        <family val="2"/>
      </rPr>
      <t xml:space="preserve">Størstedelen af </t>
    </r>
    <r>
      <rPr>
        <sz val="8"/>
        <rFont val="Verdana"/>
        <family val="2"/>
      </rPr>
      <t>belysning udenfor, på bagtrapper, kældre og nye toiletter er behovsstyret med tidsstyring, bevægelses-/lydsensor eller skumringsanlæg.</t>
    </r>
  </si>
  <si>
    <t>Organisationen kan måle eller estimere det månedlige energiforbrug.</t>
  </si>
  <si>
    <t>Bygningen har primært LED og alternativt energisparepærer eller lysstofrør.</t>
  </si>
  <si>
    <t>Tids- og behovsstyring af elektriske installationer ved udstillinger.</t>
  </si>
  <si>
    <t>Bygningen har ikke 1-lags vinduer i opvarmede områder.</t>
  </si>
  <si>
    <t xml:space="preserve">Der er tilpas isolering af bygninger.
</t>
  </si>
  <si>
    <t xml:space="preserve">Alle varmtvandsrør er isolerede.
</t>
  </si>
  <si>
    <r>
      <t xml:space="preserve">Der er en elektronisk eller </t>
    </r>
    <r>
      <rPr>
        <sz val="8"/>
        <color rgb="FF008000"/>
        <rFont val="Verdana"/>
        <family val="2"/>
      </rPr>
      <t xml:space="preserve">nedskrevet procedure </t>
    </r>
    <r>
      <rPr>
        <sz val="8"/>
        <rFont val="Verdana"/>
        <family val="2"/>
      </rPr>
      <t>for manuel varmestyring.</t>
    </r>
  </si>
  <si>
    <t xml:space="preserve">Der er lyssensor på mest brugte toiletter.
</t>
  </si>
  <si>
    <t xml:space="preserve">Der er lyssensor på kontorer.
</t>
  </si>
  <si>
    <t xml:space="preserve">Organisationen køber grøn strøm.
</t>
  </si>
  <si>
    <t xml:space="preserve">Organisationen har solceller.
</t>
  </si>
  <si>
    <t xml:space="preserve">Organisationen har varmepumper.
</t>
  </si>
  <si>
    <t xml:space="preserve">Organisationen har jordvarme.
</t>
  </si>
  <si>
    <t xml:space="preserve">Organisationen har fjernvarme.
</t>
  </si>
  <si>
    <t xml:space="preserve">Opvaskemaskine har højeste energimærke.
</t>
  </si>
  <si>
    <t xml:space="preserve">Al kaffe/te er økologisk.
</t>
  </si>
  <si>
    <t xml:space="preserve">Frugtordning er økologisk.
</t>
  </si>
  <si>
    <t>Leverandør eller kantine har Det Økologiske Spisemærke.</t>
  </si>
  <si>
    <t>Organisationen har en nedskrevet procedure for minimering af madspild.</t>
  </si>
  <si>
    <t>Organisationen køber fairtrade, MSC etc., når det er muligt.</t>
  </si>
  <si>
    <r>
      <t xml:space="preserve">Virksomheden stiller miljøkrav i </t>
    </r>
    <r>
      <rPr>
        <sz val="8"/>
        <color rgb="FF00B050"/>
        <rFont val="Verdana"/>
        <family val="2"/>
      </rPr>
      <t>eksisterende eller næste</t>
    </r>
    <r>
      <rPr>
        <sz val="8"/>
        <rFont val="Verdana"/>
        <family val="2"/>
      </rPr>
      <t xml:space="preserve"> forpagtningsaftale.</t>
    </r>
  </si>
  <si>
    <t xml:space="preserve">Der benyttes ikke kemiske ukrudtsmidler.
</t>
  </si>
  <si>
    <t xml:space="preserve">Organisationen benytter el-plæneklipper.
</t>
  </si>
  <si>
    <r>
      <rPr>
        <sz val="8"/>
        <color rgb="FF008000"/>
        <rFont val="Verdana"/>
        <family val="2"/>
      </rPr>
      <t xml:space="preserve">Hvis relevant </t>
    </r>
    <r>
      <rPr>
        <sz val="8"/>
        <rFont val="Verdana"/>
        <family val="2"/>
      </rPr>
      <t>informeres om beskyttede områder fx Natura 2000.</t>
    </r>
  </si>
  <si>
    <r>
      <t xml:space="preserve">Organisationen har en cykelordning for lån eller leje af cykler </t>
    </r>
    <r>
      <rPr>
        <sz val="8"/>
        <color rgb="FF008000"/>
        <rFont val="Verdana"/>
        <family val="2"/>
      </rPr>
      <t>for kollegaer og/eller gæster.</t>
    </r>
  </si>
  <si>
    <r>
      <t xml:space="preserve">Hvis relevant informerer organisationen om Blå Flag strand eller havn </t>
    </r>
    <r>
      <rPr>
        <sz val="8"/>
        <color rgb="FF008000"/>
        <rFont val="Verdana"/>
        <family val="2"/>
      </rPr>
      <t>eller tilsvarende.</t>
    </r>
  </si>
  <si>
    <t>Organisationen anbefaler andre miljømærkede turistvirksomheder.</t>
  </si>
  <si>
    <t>Organisationen låner eller lejer selv cykler ud på stedet.</t>
  </si>
  <si>
    <t>Organisationen har en indkøbsprocedure. 
Se bilag 12.1.</t>
  </si>
  <si>
    <r>
      <t>·</t>
    </r>
    <r>
      <rPr>
        <sz val="7"/>
        <color rgb="FF000000"/>
        <rFont val="Times New Roman"/>
        <family val="1"/>
      </rPr>
      <t xml:space="preserve">       </t>
    </r>
    <r>
      <rPr>
        <i/>
        <sz val="9"/>
        <color rgb="FF000000"/>
        <rFont val="Verdana"/>
        <family val="2"/>
      </rPr>
      <t>Vi lever op til Green Tourism Organization kriterier og afsøger løbende nye muligheder for at forbedre vores miljøindsats.</t>
    </r>
  </si>
  <si>
    <r>
      <t>·</t>
    </r>
    <r>
      <rPr>
        <sz val="7"/>
        <color rgb="FF000000"/>
        <rFont val="Times New Roman"/>
        <family val="1"/>
      </rPr>
      <t xml:space="preserve">       </t>
    </r>
    <r>
      <rPr>
        <i/>
        <sz val="9"/>
        <color rgb="FF000000"/>
        <rFont val="Verdana"/>
        <family val="2"/>
      </rPr>
      <t>Vi samarbejder med vores gæster om at nedbringe stedets miljøbelastning.</t>
    </r>
  </si>
  <si>
    <t xml:space="preserve">Der skal være minimum to  kontakter, så indsatsen ikke er så sårbar. Også ændret i Green Key.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</si>
</sst>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kr.&quot;\ #,##0"/>
  </numFmts>
  <fonts count="70">
    <font>
      <sz val="11"/>
      <color theme="1"/>
      <name val="Calibri"/>
      <family val="2"/>
      <scheme val="minor"/>
    </font>
    <font>
      <b/>
      <sz val="8"/>
      <color theme="1"/>
      <name val="Verdana"/>
      <family val="2"/>
    </font>
    <font>
      <sz val="8"/>
      <color theme="1"/>
      <name val="Verdana"/>
      <family val="2"/>
    </font>
    <font>
      <b/>
      <sz val="8"/>
      <color rgb="FF000000"/>
      <name val="Verdana"/>
      <family val="2"/>
    </font>
    <font>
      <sz val="8"/>
      <color rgb="FF000000"/>
      <name val="Verdana"/>
      <family val="2"/>
    </font>
    <font>
      <b/>
      <sz val="8"/>
      <color rgb="FFFFFFFF"/>
      <name val="Verdana"/>
      <family val="2"/>
    </font>
    <font>
      <sz val="8"/>
      <name val="Verdana"/>
      <family val="2"/>
    </font>
    <font>
      <i/>
      <sz val="7"/>
      <color theme="1"/>
      <name val="Verdana"/>
      <family val="2"/>
    </font>
    <font>
      <sz val="7"/>
      <color theme="1"/>
      <name val="Verdana"/>
      <family val="2"/>
    </font>
    <font>
      <i/>
      <sz val="7"/>
      <name val="Verdana"/>
      <family val="2"/>
    </font>
    <font>
      <b/>
      <sz val="7"/>
      <color rgb="FFFFFFFF"/>
      <name val="Verdana"/>
      <family val="2"/>
    </font>
    <font>
      <sz val="7"/>
      <color rgb="FF000000"/>
      <name val="Verdana"/>
      <family val="2"/>
    </font>
    <font>
      <b/>
      <sz val="9"/>
      <color theme="1"/>
      <name val="Verdana"/>
      <family val="2"/>
    </font>
    <font>
      <sz val="11"/>
      <color rgb="FF006100"/>
      <name val="Calibri"/>
      <family val="2"/>
      <scheme val="minor"/>
    </font>
    <font>
      <sz val="11"/>
      <color rgb="FF9C6500"/>
      <name val="Calibri"/>
      <family val="2"/>
      <scheme val="minor"/>
    </font>
    <font>
      <b/>
      <sz val="8"/>
      <name val="Verdana"/>
      <family val="2"/>
    </font>
    <font>
      <sz val="8"/>
      <color rgb="FF333333"/>
      <name val="Inherit"/>
    </font>
    <font>
      <u/>
      <sz val="11"/>
      <color theme="10"/>
      <name val="Calibri"/>
      <family val="2"/>
    </font>
    <font>
      <sz val="8"/>
      <name val="Calibri"/>
      <family val="2"/>
      <scheme val="minor"/>
    </font>
    <font>
      <b/>
      <sz val="9"/>
      <color rgb="FFFFFFFF"/>
      <name val="Verdana"/>
      <family val="2"/>
    </font>
    <font>
      <sz val="9"/>
      <color rgb="FF000000"/>
      <name val="Verdana"/>
      <family val="2"/>
    </font>
    <font>
      <i/>
      <sz val="9"/>
      <color rgb="FF000000"/>
      <name val="Verdana"/>
      <family val="2"/>
    </font>
    <font>
      <b/>
      <sz val="14"/>
      <color rgb="FF00B050"/>
      <name val="Verdana"/>
      <family val="2"/>
    </font>
    <font>
      <b/>
      <sz val="16"/>
      <color rgb="FF00B050"/>
      <name val="Verdana"/>
      <family val="2"/>
    </font>
    <font>
      <b/>
      <sz val="8"/>
      <color rgb="FF00B050"/>
      <name val="Verdana"/>
      <family val="2"/>
    </font>
    <font>
      <sz val="8"/>
      <color rgb="FF000000"/>
      <name val="Times New Roman"/>
      <family val="1"/>
    </font>
    <font>
      <sz val="8"/>
      <color rgb="FF000000"/>
      <name val="Arial"/>
      <family val="2"/>
    </font>
    <font>
      <sz val="10"/>
      <color rgb="FF000000"/>
      <name val="Arial"/>
      <family val="2"/>
    </font>
    <font>
      <b/>
      <sz val="16"/>
      <color rgb="FF92D050"/>
      <name val="Verdana"/>
      <family val="2"/>
    </font>
    <font>
      <b/>
      <sz val="12"/>
      <color rgb="FF00B050"/>
      <name val="Verdana"/>
      <family val="2"/>
    </font>
    <font>
      <sz val="10"/>
      <color theme="1"/>
      <name val="Verdana"/>
      <family val="2"/>
    </font>
    <font>
      <sz val="10"/>
      <color theme="1"/>
      <name val="Symbol"/>
      <family val="1"/>
      <charset val="2"/>
    </font>
    <font>
      <sz val="7"/>
      <color theme="1"/>
      <name val="Times New Roman"/>
      <family val="1"/>
    </font>
    <font>
      <b/>
      <sz val="10"/>
      <color rgb="FF000000"/>
      <name val="Verdana"/>
      <family val="2"/>
    </font>
    <font>
      <i/>
      <sz val="10"/>
      <color theme="1"/>
      <name val="Verdana"/>
      <family val="2"/>
    </font>
    <font>
      <sz val="10"/>
      <color theme="1"/>
      <name val="Calibri"/>
      <family val="2"/>
      <scheme val="minor"/>
    </font>
    <font>
      <sz val="11"/>
      <color theme="1"/>
      <name val="Arial"/>
      <family val="2"/>
    </font>
    <font>
      <b/>
      <sz val="11"/>
      <color rgb="FF000000"/>
      <name val="Verdana"/>
      <family val="2"/>
    </font>
    <font>
      <b/>
      <sz val="8"/>
      <color rgb="FFEEECE1"/>
      <name val="Verdana"/>
      <family val="2"/>
    </font>
    <font>
      <i/>
      <sz val="8"/>
      <color rgb="FF000000"/>
      <name val="Verdana"/>
      <family val="2"/>
    </font>
    <font>
      <sz val="7"/>
      <color rgb="FF000000"/>
      <name val="Times New Roman"/>
      <family val="1"/>
    </font>
    <font>
      <b/>
      <sz val="9"/>
      <color rgb="FF000000"/>
      <name val="Verdana"/>
      <family val="2"/>
    </font>
    <font>
      <sz val="9"/>
      <color rgb="FF000000"/>
      <name val="Symbol"/>
      <family val="1"/>
      <charset val="2"/>
    </font>
    <font>
      <b/>
      <sz val="12"/>
      <color theme="1"/>
      <name val="Arial"/>
      <family val="2"/>
    </font>
    <font>
      <b/>
      <sz val="10"/>
      <color theme="1"/>
      <name val="Verdana"/>
      <family val="2"/>
    </font>
    <font>
      <sz val="8"/>
      <color theme="1"/>
      <name val="Arial"/>
      <family val="2"/>
    </font>
    <font>
      <b/>
      <sz val="20"/>
      <color rgb="FF00B050"/>
      <name val="Verdana"/>
      <family val="2"/>
    </font>
    <font>
      <sz val="10"/>
      <color rgb="FF000000"/>
      <name val="Verdana"/>
      <family val="2"/>
    </font>
    <font>
      <b/>
      <sz val="10"/>
      <color rgb="FF92D050"/>
      <name val="Verdana"/>
      <family val="2"/>
    </font>
    <font>
      <sz val="12"/>
      <color theme="1"/>
      <name val="Calibri"/>
      <family val="2"/>
      <scheme val="minor"/>
    </font>
    <font>
      <b/>
      <sz val="10"/>
      <color rgb="FFFFFFFF"/>
      <name val="Arial"/>
      <family val="2"/>
    </font>
    <font>
      <sz val="10"/>
      <color theme="1"/>
      <name val="Calibri"/>
      <family val="2"/>
    </font>
    <font>
      <i/>
      <sz val="9"/>
      <color theme="1"/>
      <name val="Verdana"/>
      <family val="2"/>
    </font>
    <font>
      <b/>
      <sz val="9"/>
      <color rgb="FFEEECE1"/>
      <name val="Verdana"/>
      <family val="2"/>
    </font>
    <font>
      <b/>
      <sz val="8.5"/>
      <color theme="1"/>
      <name val="Verdana"/>
      <family val="2"/>
    </font>
    <font>
      <b/>
      <sz val="8.5"/>
      <color rgb="FF000000"/>
      <name val="Verdana"/>
      <family val="2"/>
    </font>
    <font>
      <sz val="8.5"/>
      <color theme="1"/>
      <name val="Verdana"/>
      <family val="2"/>
    </font>
    <font>
      <sz val="9"/>
      <color theme="1"/>
      <name val="Arial"/>
      <family val="2"/>
    </font>
    <font>
      <sz val="9"/>
      <color theme="1"/>
      <name val="Calibri"/>
      <family val="2"/>
      <scheme val="minor"/>
    </font>
    <font>
      <b/>
      <sz val="10"/>
      <color theme="0"/>
      <name val="Verdana"/>
      <family val="2"/>
    </font>
    <font>
      <b/>
      <sz val="8"/>
      <color theme="0"/>
      <name val="Verdana"/>
      <family val="2"/>
    </font>
    <font>
      <b/>
      <sz val="14"/>
      <color theme="1"/>
      <name val="Verdana"/>
      <family val="2"/>
    </font>
    <font>
      <sz val="10"/>
      <color rgb="FF000000"/>
      <name val="Symbol"/>
      <family val="1"/>
      <charset val="2"/>
    </font>
    <font>
      <sz val="8"/>
      <color rgb="FF00B050"/>
      <name val="Verdana"/>
      <family val="2"/>
    </font>
    <font>
      <sz val="8"/>
      <color rgb="FFFF0000"/>
      <name val="Verdana"/>
      <family val="2"/>
    </font>
    <font>
      <sz val="8"/>
      <color rgb="FF7030A0"/>
      <name val="Verdana"/>
      <family val="2"/>
    </font>
    <font>
      <sz val="8"/>
      <color theme="0"/>
      <name val="Verdana"/>
      <family val="2"/>
    </font>
    <font>
      <i/>
      <sz val="8"/>
      <name val="Verdana"/>
      <family val="2"/>
    </font>
    <font>
      <i/>
      <sz val="8"/>
      <color rgb="FF00B050"/>
      <name val="Verdana"/>
      <family val="2"/>
    </font>
    <font>
      <sz val="8"/>
      <color rgb="FF008000"/>
      <name val="Verdana"/>
      <family val="2"/>
    </font>
  </fonts>
  <fills count="20">
    <fill>
      <patternFill patternType="none"/>
    </fill>
    <fill>
      <patternFill patternType="gray125"/>
    </fill>
    <fill>
      <patternFill patternType="solid">
        <fgColor rgb="FF92D050"/>
        <bgColor indexed="64"/>
      </patternFill>
    </fill>
    <fill>
      <patternFill patternType="solid">
        <fgColor rgb="FFD8D8D8"/>
        <bgColor indexed="64"/>
      </patternFill>
    </fill>
    <fill>
      <patternFill patternType="solid">
        <fgColor rgb="FFEAF1DD"/>
        <bgColor indexed="64"/>
      </patternFill>
    </fill>
    <fill>
      <patternFill patternType="solid">
        <fgColor rgb="FFFFC000"/>
        <bgColor indexed="64"/>
      </patternFill>
    </fill>
    <fill>
      <patternFill patternType="solid">
        <fgColor rgb="FFD9D9D9"/>
        <bgColor indexed="64"/>
      </patternFill>
    </fill>
    <fill>
      <patternFill patternType="solid">
        <fgColor rgb="FFD6E3BC"/>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C6EFCE"/>
      </patternFill>
    </fill>
    <fill>
      <patternFill patternType="solid">
        <fgColor rgb="FFFFEB9C"/>
      </patternFill>
    </fill>
    <fill>
      <patternFill patternType="solid">
        <fgColor theme="0" tint="-0.34998626667073579"/>
        <bgColor indexed="64"/>
      </patternFill>
    </fill>
    <fill>
      <patternFill patternType="solid">
        <fgColor rgb="FF00B050"/>
        <bgColor indexed="64"/>
      </patternFill>
    </fill>
    <fill>
      <patternFill patternType="solid">
        <fgColor rgb="FFEEECE1"/>
        <bgColor indexed="64"/>
      </patternFill>
    </fill>
    <fill>
      <patternFill patternType="solid">
        <fgColor theme="2"/>
        <bgColor indexed="64"/>
      </patternFill>
    </fill>
    <fill>
      <patternFill patternType="solid">
        <fgColor theme="6" tint="0.79998168889431442"/>
        <bgColor indexed="64"/>
      </patternFill>
    </fill>
    <fill>
      <patternFill patternType="solid">
        <fgColor rgb="FF008000"/>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00B050"/>
      </left>
      <right style="medium">
        <color rgb="FF00B050"/>
      </right>
      <top style="medium">
        <color rgb="FF00B050"/>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style="medium">
        <color rgb="FF00B050"/>
      </bottom>
      <diagonal/>
    </border>
    <border>
      <left/>
      <right style="medium">
        <color rgb="FF00B050"/>
      </right>
      <top/>
      <bottom style="medium">
        <color rgb="FF00B050"/>
      </bottom>
      <diagonal/>
    </border>
    <border>
      <left/>
      <right style="medium">
        <color rgb="FF00B050"/>
      </right>
      <top/>
      <bottom/>
      <diagonal/>
    </border>
    <border>
      <left style="medium">
        <color indexed="64"/>
      </left>
      <right style="medium">
        <color indexed="64"/>
      </right>
      <top style="medium">
        <color indexed="64"/>
      </top>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style="medium">
        <color rgb="FF00B050"/>
      </left>
      <right style="medium">
        <color rgb="FF00B050"/>
      </right>
      <top/>
      <bottom/>
      <diagonal/>
    </border>
    <border>
      <left/>
      <right style="medium">
        <color rgb="FF00B050"/>
      </right>
      <top style="medium">
        <color rgb="FF00B050"/>
      </top>
      <bottom/>
      <diagonal/>
    </border>
    <border>
      <left style="thick">
        <color rgb="FF00B050"/>
      </left>
      <right style="thick">
        <color rgb="FF00B050"/>
      </right>
      <top style="thick">
        <color rgb="FF00B050"/>
      </top>
      <bottom style="thick">
        <color rgb="FF00B050"/>
      </bottom>
      <diagonal/>
    </border>
    <border>
      <left style="thick">
        <color rgb="FF00B050"/>
      </left>
      <right style="thick">
        <color rgb="FF00B050"/>
      </right>
      <top style="thick">
        <color rgb="FF00B050"/>
      </top>
      <bottom/>
      <diagonal/>
    </border>
    <border>
      <left style="thick">
        <color rgb="FF00B050"/>
      </left>
      <right style="thick">
        <color rgb="FF00B050"/>
      </right>
      <top/>
      <bottom/>
      <diagonal/>
    </border>
    <border>
      <left style="thick">
        <color rgb="FF00B050"/>
      </left>
      <right style="thick">
        <color rgb="FF00B050"/>
      </right>
      <top/>
      <bottom style="thick">
        <color rgb="FF00B05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3" fillId="12" borderId="0" applyNumberFormat="0" applyBorder="0" applyAlignment="0" applyProtection="0"/>
    <xf numFmtId="0" fontId="14" fillId="13" borderId="0" applyNumberFormat="0" applyBorder="0" applyAlignment="0" applyProtection="0"/>
    <xf numFmtId="0" fontId="17" fillId="0" borderId="0" applyNumberFormat="0" applyFill="0" applyBorder="0" applyAlignment="0" applyProtection="0">
      <alignment vertical="top"/>
      <protection locked="0"/>
    </xf>
  </cellStyleXfs>
  <cellXfs count="362">
    <xf numFmtId="0" fontId="0" fillId="0" borderId="0" xfId="0"/>
    <xf numFmtId="0" fontId="1" fillId="3" borderId="3" xfId="0" applyFont="1" applyFill="1" applyBorder="1" applyAlignment="1">
      <alignment vertical="top" wrapText="1"/>
    </xf>
    <xf numFmtId="0" fontId="1" fillId="3" borderId="4" xfId="0" applyFont="1" applyFill="1" applyBorder="1" applyAlignment="1">
      <alignment vertical="top"/>
    </xf>
    <xf numFmtId="0" fontId="2" fillId="3" borderId="3" xfId="0" applyFont="1" applyFill="1" applyBorder="1" applyAlignment="1">
      <alignment vertical="top" wrapText="1"/>
    </xf>
    <xf numFmtId="0" fontId="2" fillId="3" borderId="4" xfId="0" applyFont="1" applyFill="1" applyBorder="1" applyAlignment="1">
      <alignment vertical="top"/>
    </xf>
    <xf numFmtId="0" fontId="2" fillId="3" borderId="4" xfId="0" applyFont="1" applyFill="1" applyBorder="1" applyAlignment="1">
      <alignment vertical="top" wrapText="1"/>
    </xf>
    <xf numFmtId="0" fontId="2" fillId="0" borderId="0" xfId="0" applyFont="1"/>
    <xf numFmtId="0" fontId="2" fillId="9" borderId="0" xfId="0" applyFont="1" applyFill="1"/>
    <xf numFmtId="1" fontId="2" fillId="9" borderId="0" xfId="0" applyNumberFormat="1" applyFont="1" applyFill="1"/>
    <xf numFmtId="1" fontId="6" fillId="5" borderId="0" xfId="0" applyNumberFormat="1" applyFont="1" applyFill="1"/>
    <xf numFmtId="0" fontId="5" fillId="2" borderId="7" xfId="0" applyFont="1" applyFill="1" applyBorder="1" applyAlignment="1">
      <alignment vertical="top" wrapText="1"/>
    </xf>
    <xf numFmtId="0" fontId="5" fillId="2" borderId="8" xfId="0" applyFont="1" applyFill="1" applyBorder="1" applyAlignment="1">
      <alignment vertical="top" wrapText="1"/>
    </xf>
    <xf numFmtId="0" fontId="1" fillId="0" borderId="0" xfId="0" applyFont="1"/>
    <xf numFmtId="0" fontId="7" fillId="6" borderId="14" xfId="0" applyFont="1" applyFill="1" applyBorder="1" applyAlignment="1">
      <alignment vertical="top" wrapText="1"/>
    </xf>
    <xf numFmtId="14" fontId="7" fillId="6" borderId="14" xfId="0" applyNumberFormat="1" applyFont="1" applyFill="1" applyBorder="1" applyAlignment="1">
      <alignment vertical="top" wrapText="1"/>
    </xf>
    <xf numFmtId="1" fontId="7" fillId="6" borderId="14" xfId="0" applyNumberFormat="1" applyFont="1" applyFill="1" applyBorder="1" applyAlignment="1">
      <alignment vertical="top" wrapText="1"/>
    </xf>
    <xf numFmtId="164" fontId="7" fillId="6" borderId="14" xfId="0" applyNumberFormat="1" applyFont="1" applyFill="1" applyBorder="1" applyAlignment="1">
      <alignment vertical="top" wrapText="1"/>
    </xf>
    <xf numFmtId="0" fontId="8" fillId="7" borderId="14" xfId="0" applyFont="1" applyFill="1" applyBorder="1" applyAlignment="1">
      <alignment vertical="top" wrapText="1"/>
    </xf>
    <xf numFmtId="0" fontId="7" fillId="6" borderId="9" xfId="0" applyFont="1" applyFill="1" applyBorder="1" applyAlignment="1">
      <alignment vertical="top" wrapText="1"/>
    </xf>
    <xf numFmtId="0" fontId="7" fillId="6" borderId="10" xfId="0" applyFont="1" applyFill="1" applyBorder="1" applyAlignment="1">
      <alignment vertical="top" wrapText="1"/>
    </xf>
    <xf numFmtId="1" fontId="7" fillId="6" borderId="10" xfId="0" applyNumberFormat="1" applyFont="1" applyFill="1" applyBorder="1" applyAlignment="1">
      <alignment vertical="top" wrapText="1"/>
    </xf>
    <xf numFmtId="2" fontId="7" fillId="6" borderId="10" xfId="0" applyNumberFormat="1" applyFont="1" applyFill="1" applyBorder="1" applyAlignment="1">
      <alignment vertical="top" wrapText="1"/>
    </xf>
    <xf numFmtId="164" fontId="7" fillId="6" borderId="10" xfId="0" applyNumberFormat="1" applyFont="1" applyFill="1" applyBorder="1" applyAlignment="1">
      <alignment vertical="top" wrapText="1"/>
    </xf>
    <xf numFmtId="3" fontId="7" fillId="6" borderId="10" xfId="0" applyNumberFormat="1" applyFont="1" applyFill="1" applyBorder="1" applyAlignment="1">
      <alignment vertical="top" wrapText="1"/>
    </xf>
    <xf numFmtId="0" fontId="7" fillId="6" borderId="11" xfId="0" applyFont="1" applyFill="1" applyBorder="1" applyAlignment="1">
      <alignment vertical="top" wrapText="1"/>
    </xf>
    <xf numFmtId="0" fontId="7" fillId="6" borderId="12" xfId="0" applyFont="1" applyFill="1" applyBorder="1" applyAlignment="1">
      <alignment vertical="top" wrapText="1"/>
    </xf>
    <xf numFmtId="1" fontId="7" fillId="6" borderId="12" xfId="0" applyNumberFormat="1" applyFont="1" applyFill="1" applyBorder="1" applyAlignment="1">
      <alignment vertical="top" wrapText="1"/>
    </xf>
    <xf numFmtId="2" fontId="7" fillId="6" borderId="12" xfId="0" applyNumberFormat="1" applyFont="1" applyFill="1" applyBorder="1" applyAlignment="1">
      <alignment vertical="top" wrapText="1"/>
    </xf>
    <xf numFmtId="3" fontId="7" fillId="6" borderId="12" xfId="0" applyNumberFormat="1" applyFont="1" applyFill="1" applyBorder="1" applyAlignment="1">
      <alignment vertical="top" wrapText="1"/>
    </xf>
    <xf numFmtId="164" fontId="9" fillId="6" borderId="12" xfId="0" applyNumberFormat="1" applyFont="1" applyFill="1" applyBorder="1" applyAlignment="1">
      <alignment vertical="top" wrapText="1"/>
    </xf>
    <xf numFmtId="0" fontId="8" fillId="7" borderId="13" xfId="0" applyFont="1" applyFill="1" applyBorder="1" applyAlignment="1">
      <alignment vertical="top" wrapText="1"/>
    </xf>
    <xf numFmtId="0" fontId="8" fillId="5" borderId="13" xfId="0" applyFont="1" applyFill="1" applyBorder="1" applyAlignment="1">
      <alignment vertical="top" wrapText="1"/>
    </xf>
    <xf numFmtId="1" fontId="8" fillId="0" borderId="13" xfId="0" applyNumberFormat="1" applyFont="1" applyBorder="1" applyAlignment="1">
      <alignment vertical="top" wrapText="1"/>
    </xf>
    <xf numFmtId="2" fontId="8" fillId="5" borderId="13" xfId="0" applyNumberFormat="1" applyFont="1" applyFill="1" applyBorder="1" applyAlignment="1">
      <alignment vertical="top" wrapText="1"/>
    </xf>
    <xf numFmtId="164" fontId="8" fillId="0" borderId="13" xfId="0" applyNumberFormat="1" applyFont="1" applyBorder="1" applyAlignment="1">
      <alignment vertical="top" wrapText="1"/>
    </xf>
    <xf numFmtId="3" fontId="8" fillId="5" borderId="13" xfId="0" applyNumberFormat="1" applyFont="1" applyFill="1" applyBorder="1" applyAlignment="1">
      <alignment vertical="top" wrapText="1"/>
    </xf>
    <xf numFmtId="0" fontId="8" fillId="0" borderId="13" xfId="0" applyFont="1" applyBorder="1" applyAlignment="1">
      <alignment vertical="top" wrapText="1"/>
    </xf>
    <xf numFmtId="2" fontId="8" fillId="0" borderId="13" xfId="0" applyNumberFormat="1" applyFont="1" applyBorder="1" applyAlignment="1">
      <alignment vertical="top" wrapText="1"/>
    </xf>
    <xf numFmtId="3" fontId="8" fillId="0" borderId="13" xfId="0" applyNumberFormat="1" applyFont="1" applyBorder="1" applyAlignment="1">
      <alignment vertical="top" wrapText="1"/>
    </xf>
    <xf numFmtId="14" fontId="2" fillId="5" borderId="0" xfId="0" applyNumberFormat="1" applyFont="1" applyFill="1"/>
    <xf numFmtId="9" fontId="7" fillId="6" borderId="14" xfId="0" applyNumberFormat="1" applyFont="1" applyFill="1" applyBorder="1" applyAlignment="1">
      <alignment vertical="top" wrapText="1"/>
    </xf>
    <xf numFmtId="0" fontId="2" fillId="3" borderId="14" xfId="0" applyFont="1" applyFill="1" applyBorder="1" applyAlignment="1">
      <alignment vertical="top"/>
    </xf>
    <xf numFmtId="0" fontId="4" fillId="3" borderId="3" xfId="0" applyFont="1" applyFill="1" applyBorder="1" applyAlignment="1">
      <alignment vertical="top" wrapText="1"/>
    </xf>
    <xf numFmtId="0" fontId="4" fillId="3" borderId="4" xfId="0" applyFont="1" applyFill="1" applyBorder="1" applyAlignment="1">
      <alignment vertical="top"/>
    </xf>
    <xf numFmtId="0" fontId="3" fillId="0" borderId="0" xfId="0" applyFont="1"/>
    <xf numFmtId="0" fontId="8" fillId="0" borderId="14" xfId="0" applyFont="1" applyBorder="1" applyAlignment="1">
      <alignment vertical="top" wrapText="1"/>
    </xf>
    <xf numFmtId="14" fontId="8" fillId="0" borderId="14" xfId="0" applyNumberFormat="1" applyFont="1" applyBorder="1" applyAlignment="1">
      <alignment vertical="top" wrapText="1"/>
    </xf>
    <xf numFmtId="0" fontId="0" fillId="0" borderId="0" xfId="0" applyAlignment="1">
      <alignment horizontal="left"/>
    </xf>
    <xf numFmtId="0" fontId="1" fillId="0" borderId="0" xfId="0" applyFont="1" applyAlignment="1">
      <alignment vertical="center"/>
    </xf>
    <xf numFmtId="0" fontId="6" fillId="10" borderId="14" xfId="0" applyFont="1" applyFill="1" applyBorder="1" applyAlignment="1">
      <alignment vertical="top" wrapText="1"/>
    </xf>
    <xf numFmtId="0" fontId="6" fillId="10" borderId="14" xfId="0" applyFont="1" applyFill="1" applyBorder="1" applyAlignment="1">
      <alignment vertical="top"/>
    </xf>
    <xf numFmtId="0" fontId="6" fillId="10" borderId="14" xfId="2" applyFont="1" applyFill="1" applyBorder="1" applyAlignment="1">
      <alignment vertical="top" wrapText="1"/>
    </xf>
    <xf numFmtId="0" fontId="6" fillId="3" borderId="14" xfId="0" applyFont="1" applyFill="1" applyBorder="1" applyAlignment="1">
      <alignment vertical="top" wrapText="1"/>
    </xf>
    <xf numFmtId="0" fontId="2" fillId="0" borderId="0" xfId="0" applyFont="1" applyAlignment="1">
      <alignment vertical="top"/>
    </xf>
    <xf numFmtId="0" fontId="2" fillId="11" borderId="15" xfId="0" applyFont="1" applyFill="1" applyBorder="1" applyAlignment="1">
      <alignment vertical="top"/>
    </xf>
    <xf numFmtId="0" fontId="2" fillId="11" borderId="14" xfId="0" applyFont="1" applyFill="1" applyBorder="1" applyAlignment="1">
      <alignment vertical="top"/>
    </xf>
    <xf numFmtId="0" fontId="17" fillId="0" borderId="0" xfId="3" applyAlignment="1" applyProtection="1">
      <alignment wrapText="1"/>
    </xf>
    <xf numFmtId="0" fontId="16" fillId="0" borderId="0" xfId="0" applyFont="1" applyAlignment="1">
      <alignment wrapText="1"/>
    </xf>
    <xf numFmtId="0" fontId="6" fillId="10" borderId="14" xfId="1" applyFont="1" applyFill="1" applyBorder="1" applyAlignment="1">
      <alignment vertical="top" wrapText="1"/>
    </xf>
    <xf numFmtId="0" fontId="6" fillId="10" borderId="14" xfId="1" applyFont="1" applyFill="1" applyBorder="1" applyAlignment="1">
      <alignment vertical="top"/>
    </xf>
    <xf numFmtId="0" fontId="15" fillId="11" borderId="14" xfId="1" applyFont="1" applyFill="1" applyBorder="1" applyAlignment="1">
      <alignment vertical="top" wrapText="1"/>
    </xf>
    <xf numFmtId="0" fontId="15" fillId="11" borderId="14" xfId="0" applyFont="1" applyFill="1" applyBorder="1" applyAlignment="1">
      <alignment vertical="top" wrapText="1"/>
    </xf>
    <xf numFmtId="0" fontId="15" fillId="11" borderId="14" xfId="2" applyFont="1" applyFill="1" applyBorder="1" applyAlignment="1">
      <alignment vertical="top" wrapText="1"/>
    </xf>
    <xf numFmtId="0" fontId="15" fillId="11" borderId="14" xfId="0" applyFont="1" applyFill="1" applyBorder="1" applyAlignment="1">
      <alignment vertical="top"/>
    </xf>
    <xf numFmtId="0" fontId="1" fillId="11" borderId="14" xfId="0" applyFont="1" applyFill="1" applyBorder="1" applyAlignment="1">
      <alignment vertical="top" wrapText="1"/>
    </xf>
    <xf numFmtId="0" fontId="1" fillId="11" borderId="14" xfId="0" applyFont="1" applyFill="1" applyBorder="1" applyAlignment="1">
      <alignment vertical="top"/>
    </xf>
    <xf numFmtId="0" fontId="2" fillId="11" borderId="14" xfId="0" applyFont="1" applyFill="1" applyBorder="1" applyAlignment="1">
      <alignment vertical="top" wrapText="1"/>
    </xf>
    <xf numFmtId="0" fontId="15" fillId="11" borderId="14" xfId="1" applyFont="1" applyFill="1" applyBorder="1" applyAlignment="1">
      <alignment vertical="top"/>
    </xf>
    <xf numFmtId="0" fontId="22" fillId="0" borderId="0" xfId="0" applyFont="1" applyAlignment="1">
      <alignment vertical="center"/>
    </xf>
    <xf numFmtId="0" fontId="24" fillId="0" borderId="0" xfId="0" applyFont="1" applyAlignment="1">
      <alignment vertical="center"/>
    </xf>
    <xf numFmtId="0" fontId="1" fillId="15" borderId="1" xfId="0" applyFont="1" applyFill="1" applyBorder="1" applyAlignment="1">
      <alignment vertical="center"/>
    </xf>
    <xf numFmtId="0" fontId="3" fillId="15" borderId="2" xfId="0" applyFont="1" applyFill="1" applyBorder="1" applyAlignment="1">
      <alignment vertical="center"/>
    </xf>
    <xf numFmtId="0" fontId="3" fillId="6" borderId="3" xfId="0" applyFont="1" applyFill="1" applyBorder="1" applyAlignment="1">
      <alignment vertical="center"/>
    </xf>
    <xf numFmtId="0" fontId="4" fillId="8" borderId="4" xfId="0" applyFont="1" applyFill="1" applyBorder="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31" fillId="0" borderId="0" xfId="0" applyFont="1" applyAlignment="1">
      <alignment horizontal="left" vertical="center" wrapText="1" indent="2"/>
    </xf>
    <xf numFmtId="0" fontId="33" fillId="0" borderId="0" xfId="0" applyFont="1" applyAlignment="1">
      <alignment vertical="center"/>
    </xf>
    <xf numFmtId="0" fontId="34" fillId="0" borderId="0" xfId="0" applyFont="1" applyAlignment="1">
      <alignment vertical="center"/>
    </xf>
    <xf numFmtId="0" fontId="31" fillId="0" borderId="0" xfId="0" applyFont="1" applyAlignment="1">
      <alignment horizontal="left" vertical="center" indent="2"/>
    </xf>
    <xf numFmtId="0" fontId="30" fillId="0" borderId="0" xfId="0" applyFont="1" applyAlignment="1">
      <alignment horizontal="left" vertical="center" indent="2"/>
    </xf>
    <xf numFmtId="0" fontId="36" fillId="0" borderId="0" xfId="0" applyFont="1" applyAlignment="1">
      <alignment vertical="center"/>
    </xf>
    <xf numFmtId="0" fontId="37" fillId="0" borderId="0" xfId="0" applyFont="1" applyAlignment="1">
      <alignment vertical="center"/>
    </xf>
    <xf numFmtId="0" fontId="5" fillId="15" borderId="5" xfId="0" applyFont="1" applyFill="1" applyBorder="1" applyAlignment="1">
      <alignment horizontal="right" vertical="center" wrapText="1"/>
    </xf>
    <xf numFmtId="0" fontId="38" fillId="15" borderId="6" xfId="0" applyFont="1" applyFill="1" applyBorder="1" applyAlignment="1">
      <alignment vertical="center" wrapText="1"/>
    </xf>
    <xf numFmtId="0" fontId="39" fillId="7" borderId="9" xfId="0" applyFont="1" applyFill="1" applyBorder="1" applyAlignment="1">
      <alignment vertical="center" wrapText="1"/>
    </xf>
    <xf numFmtId="0" fontId="39" fillId="6" borderId="10" xfId="0" applyFont="1" applyFill="1" applyBorder="1" applyAlignment="1">
      <alignment vertical="center" wrapText="1"/>
    </xf>
    <xf numFmtId="0" fontId="4" fillId="7" borderId="9" xfId="0" applyFont="1" applyFill="1" applyBorder="1" applyAlignment="1">
      <alignment vertical="center" wrapText="1"/>
    </xf>
    <xf numFmtId="0" fontId="25" fillId="8" borderId="10" xfId="0" applyFont="1" applyFill="1" applyBorder="1" applyAlignment="1">
      <alignment vertical="center" wrapText="1"/>
    </xf>
    <xf numFmtId="0" fontId="4" fillId="7" borderId="22" xfId="0" applyFont="1" applyFill="1" applyBorder="1" applyAlignment="1">
      <alignment vertical="center" wrapText="1"/>
    </xf>
    <xf numFmtId="0" fontId="25" fillId="8" borderId="23" xfId="0" applyFont="1" applyFill="1" applyBorder="1" applyAlignment="1">
      <alignment vertical="center" wrapText="1"/>
    </xf>
    <xf numFmtId="0" fontId="41" fillId="0" borderId="0" xfId="0" applyFont="1" applyAlignment="1">
      <alignment vertical="center"/>
    </xf>
    <xf numFmtId="0" fontId="42" fillId="0" borderId="0" xfId="0" applyFont="1" applyAlignment="1">
      <alignment horizontal="left" vertical="center" indent="2"/>
    </xf>
    <xf numFmtId="0" fontId="20" fillId="0" borderId="0" xfId="0" applyFont="1" applyAlignment="1">
      <alignment vertical="center"/>
    </xf>
    <xf numFmtId="0" fontId="37" fillId="0" borderId="0" xfId="0" applyFont="1"/>
    <xf numFmtId="0" fontId="42" fillId="0" borderId="0" xfId="0" applyFont="1" applyAlignment="1">
      <alignment horizontal="left" vertical="center" wrapText="1" indent="2"/>
    </xf>
    <xf numFmtId="0" fontId="43" fillId="0" borderId="0" xfId="0" applyFont="1" applyAlignment="1">
      <alignment vertical="center"/>
    </xf>
    <xf numFmtId="0" fontId="44" fillId="0" borderId="0" xfId="0" applyFont="1" applyAlignment="1">
      <alignment vertical="center"/>
    </xf>
    <xf numFmtId="0" fontId="45" fillId="0" borderId="0" xfId="0" applyFont="1" applyAlignment="1">
      <alignment vertical="center"/>
    </xf>
    <xf numFmtId="0" fontId="48" fillId="0" borderId="0" xfId="0" applyFont="1" applyAlignment="1">
      <alignment vertical="center"/>
    </xf>
    <xf numFmtId="0" fontId="10" fillId="15" borderId="9" xfId="0" applyFont="1" applyFill="1" applyBorder="1" applyAlignment="1">
      <alignment vertical="center" wrapText="1"/>
    </xf>
    <xf numFmtId="0" fontId="10" fillId="15" borderId="10" xfId="0" applyFont="1" applyFill="1" applyBorder="1" applyAlignment="1">
      <alignment vertical="center" wrapText="1"/>
    </xf>
    <xf numFmtId="0" fontId="10" fillId="15" borderId="10" xfId="0" applyFont="1" applyFill="1" applyBorder="1" applyAlignment="1">
      <alignment horizontal="center" vertical="center" wrapText="1"/>
    </xf>
    <xf numFmtId="0" fontId="11" fillId="3" borderId="9" xfId="0" applyFont="1" applyFill="1" applyBorder="1" applyAlignment="1">
      <alignment vertical="center" wrapText="1"/>
    </xf>
    <xf numFmtId="0" fontId="11" fillId="3" borderId="10" xfId="0" applyFont="1" applyFill="1" applyBorder="1" applyAlignment="1">
      <alignment vertical="center" wrapText="1"/>
    </xf>
    <xf numFmtId="0" fontId="11" fillId="3" borderId="10" xfId="0" applyFont="1" applyFill="1" applyBorder="1" applyAlignment="1">
      <alignment horizontal="center" vertical="center" wrapText="1"/>
    </xf>
    <xf numFmtId="0" fontId="11" fillId="7" borderId="9" xfId="0" applyFont="1" applyFill="1" applyBorder="1" applyAlignment="1">
      <alignment horizontal="right" vertical="center" wrapText="1"/>
    </xf>
    <xf numFmtId="0" fontId="11" fillId="8" borderId="10" xfId="0" applyFont="1" applyFill="1" applyBorder="1" applyAlignment="1">
      <alignment vertical="center" wrapText="1"/>
    </xf>
    <xf numFmtId="0" fontId="11" fillId="8" borderId="10" xfId="0" applyFont="1" applyFill="1" applyBorder="1" applyAlignment="1">
      <alignment horizontal="center" vertical="center" wrapText="1"/>
    </xf>
    <xf numFmtId="0" fontId="49" fillId="0" borderId="0" xfId="0" applyFont="1"/>
    <xf numFmtId="0" fontId="50" fillId="15" borderId="5" xfId="0" applyFont="1" applyFill="1" applyBorder="1" applyAlignment="1">
      <alignment vertical="center" wrapText="1"/>
    </xf>
    <xf numFmtId="0" fontId="51" fillId="0" borderId="6" xfId="0" applyFont="1" applyBorder="1" applyAlignment="1">
      <alignment vertical="center" wrapText="1"/>
    </xf>
    <xf numFmtId="0" fontId="50" fillId="15" borderId="6" xfId="0" applyFont="1" applyFill="1" applyBorder="1" applyAlignment="1">
      <alignment vertical="center" wrapText="1"/>
    </xf>
    <xf numFmtId="0" fontId="35" fillId="0" borderId="0" xfId="0" applyFont="1"/>
    <xf numFmtId="0" fontId="22" fillId="0" borderId="0" xfId="0" applyFont="1"/>
    <xf numFmtId="0" fontId="8" fillId="11" borderId="14" xfId="0" applyFont="1" applyFill="1" applyBorder="1" applyAlignment="1">
      <alignment vertical="top" wrapText="1"/>
    </xf>
    <xf numFmtId="9" fontId="8" fillId="11" borderId="14" xfId="0" applyNumberFormat="1" applyFont="1" applyFill="1" applyBorder="1" applyAlignment="1">
      <alignment vertical="top" wrapText="1"/>
    </xf>
    <xf numFmtId="1" fontId="8" fillId="0" borderId="14" xfId="0" applyNumberFormat="1" applyFont="1" applyBorder="1" applyAlignment="1">
      <alignment vertical="top" wrapText="1"/>
    </xf>
    <xf numFmtId="0" fontId="29" fillId="0" borderId="0" xfId="0" applyFont="1"/>
    <xf numFmtId="0" fontId="10" fillId="15" borderId="14" xfId="0" applyFont="1" applyFill="1" applyBorder="1" applyAlignment="1">
      <alignment vertical="top" wrapText="1"/>
    </xf>
    <xf numFmtId="1" fontId="8" fillId="11" borderId="14" xfId="0" applyNumberFormat="1" applyFont="1" applyFill="1" applyBorder="1" applyAlignment="1">
      <alignment vertical="top" wrapText="1"/>
    </xf>
    <xf numFmtId="164" fontId="8" fillId="11" borderId="14" xfId="0" applyNumberFormat="1" applyFont="1" applyFill="1" applyBorder="1" applyAlignment="1">
      <alignment vertical="top" wrapText="1"/>
    </xf>
    <xf numFmtId="14" fontId="8" fillId="9" borderId="14" xfId="0" applyNumberFormat="1" applyFont="1" applyFill="1" applyBorder="1" applyAlignment="1">
      <alignment vertical="top" wrapText="1"/>
    </xf>
    <xf numFmtId="0" fontId="8" fillId="9" borderId="14" xfId="0" applyFont="1" applyFill="1" applyBorder="1" applyAlignment="1">
      <alignment vertical="top" wrapText="1"/>
    </xf>
    <xf numFmtId="0" fontId="0" fillId="2" borderId="0" xfId="0" applyFill="1"/>
    <xf numFmtId="0" fontId="12" fillId="0" borderId="0" xfId="0" applyFont="1" applyAlignment="1">
      <alignment vertical="center"/>
    </xf>
    <xf numFmtId="0" fontId="53" fillId="15" borderId="16" xfId="0" applyFont="1" applyFill="1" applyBorder="1" applyAlignment="1">
      <alignment vertical="center" wrapText="1"/>
    </xf>
    <xf numFmtId="0" fontId="52" fillId="6" borderId="24" xfId="0" applyFont="1" applyFill="1" applyBorder="1" applyAlignment="1">
      <alignment vertical="center" wrapText="1"/>
    </xf>
    <xf numFmtId="0" fontId="21" fillId="6" borderId="24" xfId="0" applyFont="1" applyFill="1" applyBorder="1" applyAlignment="1">
      <alignment vertical="center" wrapText="1"/>
    </xf>
    <xf numFmtId="0" fontId="42" fillId="6" borderId="24" xfId="0" applyFont="1" applyFill="1" applyBorder="1" applyAlignment="1">
      <alignment horizontal="left" vertical="center" wrapText="1" indent="4"/>
    </xf>
    <xf numFmtId="0" fontId="12" fillId="6" borderId="18" xfId="0" applyFont="1" applyFill="1" applyBorder="1" applyAlignment="1">
      <alignment vertical="center" wrapText="1"/>
    </xf>
    <xf numFmtId="0" fontId="54" fillId="15" borderId="19" xfId="0" applyFont="1" applyFill="1" applyBorder="1" applyAlignment="1">
      <alignment vertical="center" wrapText="1"/>
    </xf>
    <xf numFmtId="0" fontId="19" fillId="15" borderId="5" xfId="0" applyFont="1" applyFill="1" applyBorder="1" applyAlignment="1">
      <alignment vertical="center" wrapText="1"/>
    </xf>
    <xf numFmtId="0" fontId="57" fillId="0" borderId="6" xfId="0" applyFont="1" applyBorder="1" applyAlignment="1">
      <alignment vertical="center" wrapText="1"/>
    </xf>
    <xf numFmtId="0" fontId="19" fillId="15" borderId="6" xfId="0" applyFont="1" applyFill="1" applyBorder="1" applyAlignment="1">
      <alignment vertical="center" wrapText="1"/>
    </xf>
    <xf numFmtId="0" fontId="58" fillId="0" borderId="0" xfId="0" applyFont="1"/>
    <xf numFmtId="0" fontId="56" fillId="0" borderId="18" xfId="0" applyFont="1" applyBorder="1" applyAlignment="1">
      <alignment vertical="center" wrapText="1"/>
    </xf>
    <xf numFmtId="0" fontId="59" fillId="15" borderId="26" xfId="0" applyFont="1" applyFill="1" applyBorder="1"/>
    <xf numFmtId="0" fontId="59" fillId="15" borderId="26" xfId="0" applyFont="1" applyFill="1" applyBorder="1" applyAlignment="1">
      <alignment vertical="center" wrapText="1"/>
    </xf>
    <xf numFmtId="14" fontId="52" fillId="6" borderId="26" xfId="0" applyNumberFormat="1" applyFont="1" applyFill="1" applyBorder="1" applyAlignment="1">
      <alignment vertical="center" wrapText="1"/>
    </xf>
    <xf numFmtId="0" fontId="21" fillId="6" borderId="26" xfId="0" applyFont="1" applyFill="1" applyBorder="1" applyAlignment="1">
      <alignment vertical="center" wrapText="1"/>
    </xf>
    <xf numFmtId="14" fontId="21" fillId="6" borderId="26" xfId="0" applyNumberFormat="1" applyFont="1" applyFill="1" applyBorder="1" applyAlignment="1">
      <alignment vertical="center" wrapText="1"/>
    </xf>
    <xf numFmtId="0" fontId="0" fillId="0" borderId="26" xfId="0" applyBorder="1"/>
    <xf numFmtId="0" fontId="55" fillId="15" borderId="18" xfId="0" applyFont="1" applyFill="1" applyBorder="1" applyAlignment="1">
      <alignment vertical="center" wrapText="1"/>
    </xf>
    <xf numFmtId="0" fontId="56" fillId="0" borderId="24" xfId="0" applyFont="1" applyBorder="1" applyAlignment="1">
      <alignment horizontal="left" vertical="center" wrapText="1" indent="4"/>
    </xf>
    <xf numFmtId="0" fontId="56" fillId="0" borderId="18" xfId="0" applyFont="1" applyBorder="1" applyAlignment="1">
      <alignment horizontal="left" vertical="center" wrapText="1" indent="4"/>
    </xf>
    <xf numFmtId="0" fontId="56" fillId="0" borderId="18" xfId="0" applyFont="1" applyBorder="1" applyAlignment="1">
      <alignment horizontal="left" vertical="center" wrapText="1" indent="2"/>
    </xf>
    <xf numFmtId="0" fontId="27" fillId="4" borderId="4" xfId="0" applyFont="1" applyFill="1" applyBorder="1" applyAlignment="1">
      <alignment vertical="center" wrapText="1"/>
    </xf>
    <xf numFmtId="0" fontId="30" fillId="0" borderId="0" xfId="0" applyFont="1" applyAlignment="1">
      <alignment vertical="center" wrapText="1"/>
    </xf>
    <xf numFmtId="0" fontId="33" fillId="16" borderId="27" xfId="0" applyFont="1" applyFill="1" applyBorder="1" applyAlignment="1">
      <alignment vertical="center" wrapText="1"/>
    </xf>
    <xf numFmtId="0" fontId="47" fillId="16" borderId="28" xfId="0" applyFont="1" applyFill="1" applyBorder="1" applyAlignment="1">
      <alignment vertical="center" wrapText="1"/>
    </xf>
    <xf numFmtId="0" fontId="47" fillId="16" borderId="28" xfId="0" applyFont="1" applyFill="1" applyBorder="1" applyAlignment="1">
      <alignment horizontal="left" vertical="center" wrapText="1" indent="2"/>
    </xf>
    <xf numFmtId="0" fontId="31" fillId="16" borderId="28" xfId="0" applyFont="1" applyFill="1" applyBorder="1" applyAlignment="1">
      <alignment horizontal="left" vertical="center" wrapText="1" indent="2"/>
    </xf>
    <xf numFmtId="0" fontId="47" fillId="16" borderId="29" xfId="0" applyFont="1" applyFill="1" applyBorder="1" applyAlignment="1">
      <alignment vertical="center" wrapText="1"/>
    </xf>
    <xf numFmtId="0" fontId="60" fillId="15" borderId="3" xfId="0" applyFont="1" applyFill="1" applyBorder="1" applyAlignment="1">
      <alignment vertical="top" wrapText="1"/>
    </xf>
    <xf numFmtId="0" fontId="60" fillId="15" borderId="4" xfId="0" applyFont="1" applyFill="1" applyBorder="1" applyAlignment="1">
      <alignment vertical="top"/>
    </xf>
    <xf numFmtId="0" fontId="60" fillId="15" borderId="4" xfId="0" applyFont="1" applyFill="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17" fillId="0" borderId="4" xfId="3" applyFill="1" applyBorder="1" applyAlignment="1" applyProtection="1">
      <alignment horizontal="left" vertical="top"/>
    </xf>
    <xf numFmtId="0" fontId="4" fillId="0" borderId="4" xfId="0" applyFont="1" applyBorder="1" applyAlignment="1">
      <alignment horizontal="left" vertical="top"/>
    </xf>
    <xf numFmtId="0" fontId="2" fillId="0" borderId="4" xfId="0" applyFont="1" applyBorder="1" applyAlignment="1">
      <alignment horizontal="left" vertical="top" wrapText="1"/>
    </xf>
    <xf numFmtId="0" fontId="60" fillId="15" borderId="1" xfId="0" applyFont="1" applyFill="1" applyBorder="1" applyAlignment="1">
      <alignment vertical="top" wrapText="1"/>
    </xf>
    <xf numFmtId="0" fontId="60" fillId="15" borderId="2" xfId="0" applyFont="1" applyFill="1" applyBorder="1" applyAlignment="1">
      <alignment vertical="top"/>
    </xf>
    <xf numFmtId="0" fontId="60" fillId="15" borderId="2" xfId="0" applyFont="1" applyFill="1" applyBorder="1" applyAlignment="1">
      <alignment horizontal="left" vertical="top"/>
    </xf>
    <xf numFmtId="0" fontId="60" fillId="15" borderId="14" xfId="0" applyFont="1" applyFill="1" applyBorder="1" applyAlignment="1">
      <alignment vertical="top" wrapText="1"/>
    </xf>
    <xf numFmtId="0" fontId="60" fillId="15" borderId="14" xfId="0" applyFont="1" applyFill="1" applyBorder="1" applyAlignment="1">
      <alignment vertical="top"/>
    </xf>
    <xf numFmtId="0" fontId="2" fillId="3" borderId="14" xfId="0" applyFont="1" applyFill="1" applyBorder="1" applyAlignment="1">
      <alignment vertical="top" wrapText="1"/>
    </xf>
    <xf numFmtId="0" fontId="61" fillId="0" borderId="0" xfId="0" applyFont="1" applyAlignment="1">
      <alignment vertical="center"/>
    </xf>
    <xf numFmtId="0" fontId="47" fillId="0" borderId="0" xfId="0" applyFont="1" applyAlignment="1">
      <alignment vertical="center"/>
    </xf>
    <xf numFmtId="0" fontId="62" fillId="0" borderId="0" xfId="0" applyFont="1" applyAlignment="1">
      <alignment horizontal="left" vertical="center" indent="5"/>
    </xf>
    <xf numFmtId="0" fontId="47" fillId="0" borderId="0" xfId="0" applyFont="1" applyAlignment="1">
      <alignment horizontal="left" vertical="center" indent="5"/>
    </xf>
    <xf numFmtId="0" fontId="47" fillId="0" borderId="0" xfId="0" applyFont="1" applyAlignment="1">
      <alignment vertical="center" wrapText="1"/>
    </xf>
    <xf numFmtId="0" fontId="62" fillId="0" borderId="0" xfId="0" applyFont="1" applyAlignment="1">
      <alignment horizontal="left" vertical="center" wrapText="1" indent="5"/>
    </xf>
    <xf numFmtId="0" fontId="60" fillId="15" borderId="30" xfId="0" applyFont="1" applyFill="1" applyBorder="1" applyAlignment="1">
      <alignment vertical="top"/>
    </xf>
    <xf numFmtId="0" fontId="6" fillId="10" borderId="30" xfId="0" applyFont="1" applyFill="1" applyBorder="1" applyAlignment="1">
      <alignment vertical="top"/>
    </xf>
    <xf numFmtId="0" fontId="6" fillId="10" borderId="30" xfId="1" applyFont="1" applyFill="1" applyBorder="1" applyAlignment="1">
      <alignment vertical="top"/>
    </xf>
    <xf numFmtId="0" fontId="2" fillId="3" borderId="30" xfId="0" applyFont="1" applyFill="1" applyBorder="1" applyAlignment="1">
      <alignment vertical="top" wrapText="1"/>
    </xf>
    <xf numFmtId="0" fontId="2" fillId="3" borderId="30" xfId="0" applyFont="1" applyFill="1" applyBorder="1" applyAlignment="1">
      <alignment vertical="top"/>
    </xf>
    <xf numFmtId="0" fontId="6" fillId="3" borderId="30" xfId="0" applyFont="1" applyFill="1" applyBorder="1" applyAlignment="1">
      <alignment vertical="top"/>
    </xf>
    <xf numFmtId="0" fontId="6" fillId="3" borderId="30" xfId="0" applyFont="1" applyFill="1" applyBorder="1" applyAlignment="1">
      <alignment vertical="top" wrapText="1"/>
    </xf>
    <xf numFmtId="0" fontId="6" fillId="10" borderId="30" xfId="0" applyFont="1" applyFill="1" applyBorder="1" applyAlignment="1">
      <alignment vertical="top" wrapText="1"/>
    </xf>
    <xf numFmtId="0" fontId="6" fillId="10" borderId="30" xfId="2" applyFont="1" applyFill="1" applyBorder="1" applyAlignment="1">
      <alignment vertical="top" wrapText="1"/>
    </xf>
    <xf numFmtId="0" fontId="6" fillId="10" borderId="30" xfId="1" applyFont="1" applyFill="1" applyBorder="1" applyAlignment="1">
      <alignment vertical="top" wrapText="1"/>
    </xf>
    <xf numFmtId="0" fontId="60" fillId="15" borderId="33" xfId="0" applyFont="1" applyFill="1" applyBorder="1" applyAlignment="1">
      <alignment horizontal="center" vertical="top" wrapText="1"/>
    </xf>
    <xf numFmtId="0" fontId="1" fillId="11" borderId="33" xfId="0" applyFont="1" applyFill="1" applyBorder="1" applyAlignment="1">
      <alignment horizontal="center" vertical="top" wrapText="1"/>
    </xf>
    <xf numFmtId="0" fontId="1" fillId="11" borderId="32" xfId="0" applyFont="1" applyFill="1" applyBorder="1" applyAlignment="1">
      <alignment horizontal="center" vertical="top" wrapText="1"/>
    </xf>
    <xf numFmtId="0" fontId="2" fillId="0" borderId="15" xfId="0" applyFont="1" applyBorder="1" applyAlignment="1">
      <alignment horizontal="center" vertical="top" wrapText="1"/>
    </xf>
    <xf numFmtId="0" fontId="60" fillId="15" borderId="32" xfId="0" applyFont="1" applyFill="1" applyBorder="1" applyAlignment="1">
      <alignment horizontal="center" vertical="top" wrapText="1"/>
    </xf>
    <xf numFmtId="0" fontId="3" fillId="11" borderId="33" xfId="0" applyFont="1" applyFill="1" applyBorder="1" applyAlignment="1">
      <alignment horizontal="center" vertical="top" wrapText="1"/>
    </xf>
    <xf numFmtId="0" fontId="60" fillId="15" borderId="14" xfId="0" applyFont="1" applyFill="1" applyBorder="1" applyAlignment="1">
      <alignment horizontal="center" vertical="top" wrapText="1"/>
    </xf>
    <xf numFmtId="0" fontId="15" fillId="11" borderId="33" xfId="0" applyFont="1" applyFill="1" applyBorder="1" applyAlignment="1">
      <alignment horizontal="center" vertical="top"/>
    </xf>
    <xf numFmtId="0" fontId="4" fillId="11" borderId="14" xfId="0" applyFont="1" applyFill="1" applyBorder="1" applyAlignment="1">
      <alignment horizontal="center" vertical="top" wrapText="1"/>
    </xf>
    <xf numFmtId="0" fontId="2" fillId="11" borderId="14" xfId="0" applyFont="1" applyFill="1" applyBorder="1" applyAlignment="1">
      <alignment horizontal="center" vertical="top"/>
    </xf>
    <xf numFmtId="0" fontId="2" fillId="0" borderId="0" xfId="0" applyFont="1" applyAlignment="1">
      <alignment horizontal="center" vertical="top"/>
    </xf>
    <xf numFmtId="0" fontId="2" fillId="0" borderId="14" xfId="0" applyFont="1" applyBorder="1" applyAlignment="1">
      <alignment horizontal="center" vertical="top"/>
    </xf>
    <xf numFmtId="0" fontId="60" fillId="15" borderId="31" xfId="0" applyFont="1" applyFill="1" applyBorder="1" applyAlignment="1">
      <alignment horizontal="left" vertical="top" wrapText="1"/>
    </xf>
    <xf numFmtId="0" fontId="60" fillId="15" borderId="14" xfId="0" applyFont="1" applyFill="1" applyBorder="1" applyAlignment="1">
      <alignment horizontal="center" vertical="top"/>
    </xf>
    <xf numFmtId="9" fontId="60" fillId="15" borderId="14" xfId="0" applyNumberFormat="1" applyFont="1" applyFill="1" applyBorder="1" applyAlignment="1">
      <alignment vertical="top"/>
    </xf>
    <xf numFmtId="0" fontId="2" fillId="0" borderId="31" xfId="0" applyFont="1" applyBorder="1" applyAlignment="1">
      <alignment horizontal="left" vertical="top" wrapText="1"/>
    </xf>
    <xf numFmtId="0" fontId="2" fillId="14" borderId="14" xfId="0" applyFont="1" applyFill="1" applyBorder="1" applyAlignment="1">
      <alignment horizontal="center" vertical="top"/>
    </xf>
    <xf numFmtId="0" fontId="2" fillId="14" borderId="14" xfId="0" applyFont="1" applyFill="1" applyBorder="1" applyAlignment="1">
      <alignment vertical="top"/>
    </xf>
    <xf numFmtId="0" fontId="60" fillId="15" borderId="14" xfId="0" applyFont="1" applyFill="1" applyBorder="1" applyAlignment="1">
      <alignment horizontal="left" vertical="top" wrapText="1"/>
    </xf>
    <xf numFmtId="0" fontId="15" fillId="11" borderId="14" xfId="0" applyFont="1" applyFill="1" applyBorder="1" applyAlignment="1">
      <alignment horizontal="left" vertical="top"/>
    </xf>
    <xf numFmtId="0" fontId="1" fillId="11" borderId="14" xfId="0" applyFont="1" applyFill="1" applyBorder="1" applyAlignment="1">
      <alignment horizontal="left" vertical="top" wrapText="1"/>
    </xf>
    <xf numFmtId="0" fontId="2" fillId="11" borderId="14" xfId="0" applyFont="1" applyFill="1" applyBorder="1" applyAlignment="1">
      <alignment horizontal="left" vertical="top" wrapText="1"/>
    </xf>
    <xf numFmtId="0" fontId="3" fillId="11" borderId="14" xfId="0" applyFont="1" applyFill="1" applyBorder="1" applyAlignment="1">
      <alignment horizontal="left" vertical="top" wrapText="1"/>
    </xf>
    <xf numFmtId="0" fontId="1" fillId="11" borderId="14" xfId="0" applyFont="1" applyFill="1" applyBorder="1" applyAlignment="1">
      <alignment horizontal="center" vertical="top"/>
    </xf>
    <xf numFmtId="9" fontId="1" fillId="11" borderId="14" xfId="0" applyNumberFormat="1" applyFont="1" applyFill="1" applyBorder="1" applyAlignment="1">
      <alignment vertical="top"/>
    </xf>
    <xf numFmtId="0" fontId="2" fillId="9" borderId="14" xfId="0" applyFont="1" applyFill="1" applyBorder="1" applyAlignment="1">
      <alignment vertical="top"/>
    </xf>
    <xf numFmtId="0" fontId="2" fillId="0" borderId="0" xfId="0" applyFont="1" applyAlignment="1">
      <alignment horizontal="left" vertical="top"/>
    </xf>
    <xf numFmtId="0" fontId="2" fillId="11" borderId="15" xfId="0" applyFont="1" applyFill="1" applyBorder="1" applyAlignment="1">
      <alignment horizontal="center" vertical="top"/>
    </xf>
    <xf numFmtId="9" fontId="2" fillId="11" borderId="15" xfId="0" applyNumberFormat="1" applyFont="1" applyFill="1" applyBorder="1" applyAlignment="1">
      <alignment vertical="top"/>
    </xf>
    <xf numFmtId="9" fontId="2" fillId="11" borderId="14" xfId="0" applyNumberFormat="1" applyFont="1" applyFill="1" applyBorder="1" applyAlignment="1">
      <alignment vertical="top"/>
    </xf>
    <xf numFmtId="0" fontId="0" fillId="0" borderId="0" xfId="0" applyAlignment="1">
      <alignment vertical="top"/>
    </xf>
    <xf numFmtId="0" fontId="4" fillId="11" borderId="14" xfId="0" applyFont="1" applyFill="1" applyBorder="1" applyAlignment="1">
      <alignment horizontal="left" vertical="top" wrapText="1"/>
    </xf>
    <xf numFmtId="0" fontId="2" fillId="11" borderId="14" xfId="0" applyFont="1" applyFill="1" applyBorder="1" applyAlignment="1">
      <alignment horizontal="left" vertical="top"/>
    </xf>
    <xf numFmtId="0" fontId="2" fillId="0" borderId="14" xfId="0" applyFont="1" applyBorder="1" applyAlignment="1">
      <alignment horizontal="center" vertical="top" wrapText="1"/>
    </xf>
    <xf numFmtId="0" fontId="6" fillId="10" borderId="14" xfId="0" applyFont="1" applyFill="1" applyBorder="1" applyAlignment="1">
      <alignment horizontal="left" vertical="top" wrapText="1"/>
    </xf>
    <xf numFmtId="0" fontId="6" fillId="10" borderId="14" xfId="1" applyFont="1" applyFill="1" applyBorder="1" applyAlignment="1">
      <alignment horizontal="left" vertical="top" wrapText="1"/>
    </xf>
    <xf numFmtId="0" fontId="15" fillId="11" borderId="14" xfId="1" applyFont="1" applyFill="1" applyBorder="1" applyAlignment="1">
      <alignment horizontal="left" vertical="top" wrapText="1"/>
    </xf>
    <xf numFmtId="0" fontId="15" fillId="11" borderId="14" xfId="0" applyFont="1" applyFill="1" applyBorder="1" applyAlignment="1">
      <alignment horizontal="left" vertical="top" wrapText="1"/>
    </xf>
    <xf numFmtId="0" fontId="2" fillId="3" borderId="14" xfId="0" applyFont="1" applyFill="1" applyBorder="1" applyAlignment="1">
      <alignment horizontal="left" vertical="top" wrapText="1"/>
    </xf>
    <xf numFmtId="0" fontId="6" fillId="3" borderId="14" xfId="0" applyFont="1" applyFill="1" applyBorder="1" applyAlignment="1">
      <alignment horizontal="left" vertical="top" wrapText="1"/>
    </xf>
    <xf numFmtId="0" fontId="6" fillId="10" borderId="14" xfId="2" applyFont="1" applyFill="1" applyBorder="1" applyAlignment="1">
      <alignment horizontal="left" vertical="top" wrapText="1"/>
    </xf>
    <xf numFmtId="0" fontId="0" fillId="9" borderId="0" xfId="0" applyFill="1"/>
    <xf numFmtId="0" fontId="60" fillId="15" borderId="14" xfId="0" applyFont="1" applyFill="1" applyBorder="1"/>
    <xf numFmtId="0" fontId="4" fillId="17" borderId="14" xfId="0" applyFont="1" applyFill="1" applyBorder="1"/>
    <xf numFmtId="0" fontId="2" fillId="5" borderId="14" xfId="0" applyFont="1" applyFill="1" applyBorder="1"/>
    <xf numFmtId="0" fontId="2" fillId="0" borderId="14" xfId="0" applyFont="1" applyBorder="1"/>
    <xf numFmtId="14" fontId="8" fillId="5" borderId="14" xfId="0" applyNumberFormat="1" applyFont="1" applyFill="1" applyBorder="1" applyAlignment="1">
      <alignment vertical="top" wrapText="1"/>
    </xf>
    <xf numFmtId="0" fontId="8" fillId="5" borderId="14" xfId="0" applyFont="1" applyFill="1" applyBorder="1" applyAlignment="1">
      <alignment vertical="top" wrapText="1"/>
    </xf>
    <xf numFmtId="164" fontId="8" fillId="0" borderId="14" xfId="0" applyNumberFormat="1" applyFont="1" applyBorder="1" applyAlignment="1">
      <alignment vertical="top" wrapText="1"/>
    </xf>
    <xf numFmtId="14" fontId="8" fillId="5" borderId="14" xfId="0" applyNumberFormat="1" applyFont="1" applyFill="1" applyBorder="1" applyAlignment="1" applyProtection="1">
      <alignment vertical="top" wrapText="1"/>
      <protection locked="0"/>
    </xf>
    <xf numFmtId="1" fontId="8" fillId="5" borderId="14" xfId="0" applyNumberFormat="1" applyFont="1" applyFill="1" applyBorder="1" applyAlignment="1">
      <alignment vertical="top" wrapText="1"/>
    </xf>
    <xf numFmtId="3" fontId="2" fillId="0" borderId="14" xfId="0" applyNumberFormat="1" applyFont="1" applyBorder="1"/>
    <xf numFmtId="164" fontId="2" fillId="0" borderId="14" xfId="0" applyNumberFormat="1" applyFont="1" applyBorder="1"/>
    <xf numFmtId="0" fontId="4" fillId="5" borderId="14" xfId="0" applyFont="1" applyFill="1" applyBorder="1"/>
    <xf numFmtId="3" fontId="4" fillId="0" borderId="14" xfId="0" applyNumberFormat="1" applyFont="1" applyBorder="1"/>
    <xf numFmtId="4" fontId="4" fillId="0" borderId="14" xfId="0" applyNumberFormat="1" applyFont="1" applyBorder="1"/>
    <xf numFmtId="0" fontId="2" fillId="17" borderId="14" xfId="0" applyFont="1" applyFill="1" applyBorder="1"/>
    <xf numFmtId="4" fontId="2" fillId="0" borderId="14" xfId="0" applyNumberFormat="1" applyFont="1" applyBorder="1"/>
    <xf numFmtId="2" fontId="6" fillId="5" borderId="0" xfId="0" applyNumberFormat="1" applyFont="1" applyFill="1"/>
    <xf numFmtId="0" fontId="10" fillId="15" borderId="7" xfId="0" quotePrefix="1" applyFont="1" applyFill="1" applyBorder="1" applyAlignment="1">
      <alignment vertical="top" wrapText="1"/>
    </xf>
    <xf numFmtId="0" fontId="10" fillId="15" borderId="8" xfId="0" applyFont="1" applyFill="1" applyBorder="1" applyAlignment="1">
      <alignment vertical="top" wrapText="1"/>
    </xf>
    <xf numFmtId="14" fontId="8" fillId="5" borderId="13" xfId="0" applyNumberFormat="1" applyFont="1" applyFill="1" applyBorder="1" applyAlignment="1">
      <alignment vertical="top" wrapText="1"/>
    </xf>
    <xf numFmtId="164" fontId="8" fillId="9" borderId="13" xfId="0" applyNumberFormat="1" applyFont="1" applyFill="1" applyBorder="1" applyAlignment="1">
      <alignment vertical="top" wrapText="1"/>
    </xf>
    <xf numFmtId="0" fontId="15" fillId="11" borderId="33" xfId="0" applyFont="1" applyFill="1" applyBorder="1" applyAlignment="1">
      <alignment vertical="top" wrapText="1"/>
    </xf>
    <xf numFmtId="0" fontId="15" fillId="11" borderId="32" xfId="0" applyFont="1" applyFill="1" applyBorder="1" applyAlignment="1">
      <alignment vertical="top" wrapText="1"/>
    </xf>
    <xf numFmtId="0" fontId="15" fillId="11" borderId="33" xfId="1" applyFont="1" applyFill="1" applyBorder="1" applyAlignment="1">
      <alignment vertical="top" wrapText="1"/>
    </xf>
    <xf numFmtId="0" fontId="64" fillId="10" borderId="30" xfId="1" applyFont="1" applyFill="1" applyBorder="1" applyAlignment="1">
      <alignment vertical="top"/>
    </xf>
    <xf numFmtId="0" fontId="64" fillId="0" borderId="14" xfId="0" applyFont="1" applyBorder="1" applyAlignment="1">
      <alignment horizontal="center" vertical="top" wrapText="1"/>
    </xf>
    <xf numFmtId="0" fontId="64" fillId="0" borderId="31" xfId="0" applyFont="1" applyBorder="1" applyAlignment="1">
      <alignment horizontal="left" vertical="top" wrapText="1"/>
    </xf>
    <xf numFmtId="0" fontId="64" fillId="14" borderId="14" xfId="0" applyFont="1" applyFill="1" applyBorder="1" applyAlignment="1">
      <alignment horizontal="center" vertical="top"/>
    </xf>
    <xf numFmtId="0" fontId="64" fillId="14" borderId="14" xfId="0" applyFont="1" applyFill="1" applyBorder="1" applyAlignment="1">
      <alignment vertical="top"/>
    </xf>
    <xf numFmtId="0" fontId="64" fillId="0" borderId="0" xfId="0" applyFont="1"/>
    <xf numFmtId="0" fontId="63" fillId="10" borderId="30" xfId="1" applyFont="1" applyFill="1" applyBorder="1" applyAlignment="1">
      <alignment vertical="top"/>
    </xf>
    <xf numFmtId="0" fontId="64" fillId="3" borderId="14" xfId="0" applyFont="1" applyFill="1" applyBorder="1" applyAlignment="1">
      <alignment horizontal="left" vertical="top" wrapText="1"/>
    </xf>
    <xf numFmtId="0" fontId="64" fillId="3" borderId="14" xfId="0" applyFont="1" applyFill="1" applyBorder="1" applyAlignment="1">
      <alignment vertical="top" wrapText="1"/>
    </xf>
    <xf numFmtId="0" fontId="64" fillId="0" borderId="14" xfId="0" applyFont="1" applyBorder="1" applyAlignment="1">
      <alignment horizontal="center" vertical="top"/>
    </xf>
    <xf numFmtId="0" fontId="63" fillId="0" borderId="33" xfId="0" applyFont="1" applyBorder="1" applyAlignment="1">
      <alignment horizontal="center" vertical="top" wrapText="1"/>
    </xf>
    <xf numFmtId="0" fontId="63" fillId="0" borderId="31" xfId="0" applyFont="1" applyBorder="1" applyAlignment="1">
      <alignment horizontal="left" vertical="top" wrapText="1"/>
    </xf>
    <xf numFmtId="0" fontId="63" fillId="14" borderId="14" xfId="0" applyFont="1" applyFill="1" applyBorder="1" applyAlignment="1">
      <alignment horizontal="center" vertical="top"/>
    </xf>
    <xf numFmtId="0" fontId="63" fillId="14" borderId="14" xfId="0" applyFont="1" applyFill="1" applyBorder="1" applyAlignment="1">
      <alignment vertical="top"/>
    </xf>
    <xf numFmtId="0" fontId="63" fillId="0" borderId="0" xfId="0" applyFont="1"/>
    <xf numFmtId="0" fontId="65" fillId="10" borderId="14" xfId="0" applyFont="1" applyFill="1" applyBorder="1" applyAlignment="1">
      <alignment horizontal="left" vertical="top" wrapText="1"/>
    </xf>
    <xf numFmtId="0" fontId="65" fillId="10" borderId="14" xfId="0" applyFont="1" applyFill="1" applyBorder="1" applyAlignment="1">
      <alignment vertical="top" wrapText="1"/>
    </xf>
    <xf numFmtId="0" fontId="65" fillId="10" borderId="30" xfId="1" applyFont="1" applyFill="1" applyBorder="1" applyAlignment="1">
      <alignment vertical="top"/>
    </xf>
    <xf numFmtId="0" fontId="65" fillId="0" borderId="14" xfId="0" applyFont="1" applyBorder="1" applyAlignment="1">
      <alignment horizontal="center" vertical="top" wrapText="1"/>
    </xf>
    <xf numFmtId="0" fontId="65" fillId="0" borderId="31" xfId="0" applyFont="1" applyBorder="1" applyAlignment="1">
      <alignment horizontal="left" vertical="top" wrapText="1"/>
    </xf>
    <xf numFmtId="0" fontId="65" fillId="0" borderId="14" xfId="0" applyFont="1" applyBorder="1" applyAlignment="1">
      <alignment horizontal="center" vertical="top"/>
    </xf>
    <xf numFmtId="0" fontId="65" fillId="14" borderId="14" xfId="0" applyFont="1" applyFill="1" applyBorder="1" applyAlignment="1">
      <alignment vertical="top"/>
    </xf>
    <xf numFmtId="0" fontId="65" fillId="0" borderId="0" xfId="0" applyFont="1"/>
    <xf numFmtId="0" fontId="63" fillId="10" borderId="14" xfId="0" applyFont="1" applyFill="1" applyBorder="1" applyAlignment="1">
      <alignment horizontal="left" vertical="top" wrapText="1"/>
    </xf>
    <xf numFmtId="0" fontId="63" fillId="10" borderId="14" xfId="0" applyFont="1" applyFill="1" applyBorder="1" applyAlignment="1">
      <alignment vertical="top" wrapText="1"/>
    </xf>
    <xf numFmtId="0" fontId="63" fillId="0" borderId="14" xfId="0" applyFont="1" applyBorder="1" applyAlignment="1">
      <alignment horizontal="center" vertical="top" wrapText="1"/>
    </xf>
    <xf numFmtId="0" fontId="63" fillId="0" borderId="14" xfId="0" applyFont="1" applyBorder="1" applyAlignment="1">
      <alignment horizontal="center" vertical="top"/>
    </xf>
    <xf numFmtId="0" fontId="63" fillId="18" borderId="30" xfId="0" applyFont="1" applyFill="1" applyBorder="1" applyAlignment="1">
      <alignment vertical="top" wrapText="1"/>
    </xf>
    <xf numFmtId="0" fontId="65" fillId="18" borderId="30" xfId="0" applyFont="1" applyFill="1" applyBorder="1" applyAlignment="1">
      <alignment vertical="top" wrapText="1"/>
    </xf>
    <xf numFmtId="0" fontId="2" fillId="14" borderId="15" xfId="0" applyFont="1" applyFill="1" applyBorder="1" applyAlignment="1">
      <alignment vertical="top"/>
    </xf>
    <xf numFmtId="0" fontId="63" fillId="10" borderId="14" xfId="1" applyFont="1" applyFill="1" applyBorder="1" applyAlignment="1">
      <alignment vertical="top" wrapText="1"/>
    </xf>
    <xf numFmtId="0" fontId="63" fillId="0" borderId="15" xfId="0" applyFont="1" applyBorder="1"/>
    <xf numFmtId="0" fontId="2" fillId="0" borderId="15" xfId="0" applyFont="1" applyBorder="1"/>
    <xf numFmtId="0" fontId="1" fillId="11" borderId="15" xfId="0" applyFont="1" applyFill="1" applyBorder="1"/>
    <xf numFmtId="0" fontId="2" fillId="11" borderId="15" xfId="0" applyFont="1" applyFill="1" applyBorder="1"/>
    <xf numFmtId="9" fontId="2" fillId="11" borderId="15" xfId="0" applyNumberFormat="1" applyFont="1" applyFill="1" applyBorder="1"/>
    <xf numFmtId="0" fontId="2" fillId="11" borderId="14" xfId="0" applyFont="1" applyFill="1" applyBorder="1"/>
    <xf numFmtId="9" fontId="2" fillId="11" borderId="14" xfId="0" applyNumberFormat="1" applyFont="1" applyFill="1" applyBorder="1"/>
    <xf numFmtId="0" fontId="6" fillId="18" borderId="14" xfId="0" applyFont="1" applyFill="1" applyBorder="1" applyAlignment="1">
      <alignment horizontal="left" vertical="top" wrapText="1"/>
    </xf>
    <xf numFmtId="0" fontId="2" fillId="11" borderId="0" xfId="0" applyFont="1" applyFill="1" applyAlignment="1">
      <alignment horizontal="left" vertical="top"/>
    </xf>
    <xf numFmtId="0" fontId="2" fillId="11" borderId="0" xfId="0" applyFont="1" applyFill="1" applyAlignment="1">
      <alignment vertical="top"/>
    </xf>
    <xf numFmtId="0" fontId="2" fillId="11" borderId="0" xfId="0" applyFont="1" applyFill="1" applyAlignment="1">
      <alignment horizontal="center" vertical="top"/>
    </xf>
    <xf numFmtId="0" fontId="4" fillId="3" borderId="2" xfId="0" applyFont="1" applyFill="1" applyBorder="1" applyAlignment="1">
      <alignment vertical="top" wrapText="1"/>
    </xf>
    <xf numFmtId="0" fontId="1" fillId="0" borderId="14" xfId="0" applyFont="1" applyBorder="1"/>
    <xf numFmtId="0" fontId="6" fillId="14" borderId="14" xfId="0" applyFont="1" applyFill="1" applyBorder="1" applyAlignment="1">
      <alignment vertical="top"/>
    </xf>
    <xf numFmtId="0" fontId="2" fillId="14" borderId="14" xfId="0" applyFont="1" applyFill="1" applyBorder="1"/>
    <xf numFmtId="0" fontId="6" fillId="18" borderId="30" xfId="0" applyFont="1" applyFill="1" applyBorder="1" applyAlignment="1">
      <alignment vertical="top" wrapText="1"/>
    </xf>
    <xf numFmtId="0" fontId="63" fillId="9" borderId="14" xfId="0" applyFont="1" applyFill="1" applyBorder="1"/>
    <xf numFmtId="0" fontId="63" fillId="10" borderId="14" xfId="1" applyFont="1" applyFill="1" applyBorder="1" applyAlignment="1">
      <alignment horizontal="left" vertical="top" wrapText="1"/>
    </xf>
    <xf numFmtId="0" fontId="63" fillId="14" borderId="14" xfId="0" applyFont="1" applyFill="1" applyBorder="1"/>
    <xf numFmtId="0" fontId="63" fillId="14" borderId="0" xfId="0" applyFont="1" applyFill="1"/>
    <xf numFmtId="0" fontId="2" fillId="14" borderId="0" xfId="0" applyFont="1" applyFill="1" applyAlignment="1">
      <alignment vertical="top"/>
    </xf>
    <xf numFmtId="0" fontId="66" fillId="15" borderId="14" xfId="0" applyFont="1" applyFill="1" applyBorder="1" applyAlignment="1">
      <alignment vertical="top"/>
    </xf>
    <xf numFmtId="0" fontId="60" fillId="15" borderId="30" xfId="0" applyFont="1" applyFill="1" applyBorder="1" applyAlignment="1">
      <alignment vertical="top" wrapText="1"/>
    </xf>
    <xf numFmtId="0" fontId="64" fillId="18" borderId="30" xfId="0" applyFont="1" applyFill="1" applyBorder="1" applyAlignment="1">
      <alignment vertical="top" wrapText="1"/>
    </xf>
    <xf numFmtId="0" fontId="1" fillId="11" borderId="33" xfId="0" applyFont="1" applyFill="1" applyBorder="1" applyAlignment="1">
      <alignment vertical="top" wrapText="1"/>
    </xf>
    <xf numFmtId="0" fontId="0" fillId="0" borderId="0" xfId="0" applyAlignment="1">
      <alignment wrapText="1"/>
    </xf>
    <xf numFmtId="0" fontId="2" fillId="9" borderId="0" xfId="0" applyFont="1" applyFill="1" applyAlignment="1">
      <alignment vertical="top" wrapText="1"/>
    </xf>
    <xf numFmtId="0" fontId="2" fillId="0" borderId="0" xfId="0" applyFont="1" applyAlignment="1">
      <alignment vertical="top" wrapText="1"/>
    </xf>
    <xf numFmtId="0" fontId="2" fillId="11" borderId="0" xfId="0" applyFont="1" applyFill="1" applyAlignment="1">
      <alignment vertical="top" wrapText="1"/>
    </xf>
    <xf numFmtId="0" fontId="6" fillId="10" borderId="14" xfId="0" applyFont="1" applyFill="1" applyBorder="1" applyAlignment="1">
      <alignment horizontal="left" vertical="center" wrapText="1"/>
    </xf>
    <xf numFmtId="0" fontId="6" fillId="10" borderId="30" xfId="0" applyFont="1" applyFill="1" applyBorder="1" applyAlignment="1">
      <alignment vertical="center"/>
    </xf>
    <xf numFmtId="0" fontId="2" fillId="0" borderId="14" xfId="0" applyFont="1" applyBorder="1" applyAlignment="1">
      <alignment horizontal="center" vertical="center" wrapText="1"/>
    </xf>
    <xf numFmtId="0" fontId="2" fillId="0" borderId="31" xfId="0" applyFont="1" applyBorder="1" applyAlignment="1">
      <alignment horizontal="left" vertical="center" wrapText="1"/>
    </xf>
    <xf numFmtId="0" fontId="2" fillId="14" borderId="14" xfId="0" applyFont="1" applyFill="1" applyBorder="1" applyAlignment="1">
      <alignment horizontal="center" vertical="center"/>
    </xf>
    <xf numFmtId="0" fontId="2" fillId="14" borderId="14" xfId="0" applyFont="1" applyFill="1" applyBorder="1" applyAlignment="1">
      <alignment vertical="center"/>
    </xf>
    <xf numFmtId="0" fontId="2" fillId="0" borderId="0" xfId="0" applyFont="1" applyAlignment="1">
      <alignment vertical="center"/>
    </xf>
    <xf numFmtId="0" fontId="6" fillId="0" borderId="14" xfId="0" applyFont="1" applyBorder="1" applyAlignment="1">
      <alignment horizontal="center" vertical="top" wrapText="1"/>
    </xf>
    <xf numFmtId="0" fontId="6" fillId="0" borderId="31" xfId="0" applyFont="1" applyBorder="1" applyAlignment="1">
      <alignment horizontal="left" vertical="top" wrapText="1"/>
    </xf>
    <xf numFmtId="0" fontId="6" fillId="0" borderId="14" xfId="0" applyFont="1" applyBorder="1" applyAlignment="1">
      <alignment horizontal="center" vertical="top"/>
    </xf>
    <xf numFmtId="0" fontId="6" fillId="0" borderId="0" xfId="0" applyFont="1"/>
    <xf numFmtId="0" fontId="6" fillId="14" borderId="14" xfId="0" applyFont="1" applyFill="1" applyBorder="1" applyAlignment="1">
      <alignment horizontal="center" vertical="top"/>
    </xf>
    <xf numFmtId="0" fontId="60" fillId="19" borderId="14" xfId="0" applyFont="1" applyFill="1" applyBorder="1" applyAlignment="1">
      <alignment vertical="top" wrapText="1"/>
    </xf>
    <xf numFmtId="0" fontId="60" fillId="19" borderId="14" xfId="0" applyFont="1" applyFill="1" applyBorder="1" applyAlignment="1">
      <alignment vertical="top"/>
    </xf>
    <xf numFmtId="9" fontId="60" fillId="19" borderId="14" xfId="0" applyNumberFormat="1" applyFont="1" applyFill="1" applyBorder="1" applyAlignment="1">
      <alignment vertical="top"/>
    </xf>
    <xf numFmtId="0" fontId="69" fillId="10" borderId="14" xfId="2" applyFont="1" applyFill="1" applyBorder="1" applyAlignment="1">
      <alignment horizontal="left" vertical="top" wrapText="1"/>
    </xf>
    <xf numFmtId="0" fontId="69" fillId="10" borderId="14" xfId="2" applyFont="1" applyFill="1" applyBorder="1" applyAlignment="1">
      <alignment vertical="top" wrapText="1"/>
    </xf>
    <xf numFmtId="0" fontId="69" fillId="10" borderId="14" xfId="1" applyFont="1" applyFill="1" applyBorder="1" applyAlignment="1">
      <alignment horizontal="left" vertical="top" wrapText="1"/>
    </xf>
    <xf numFmtId="0" fontId="69" fillId="10" borderId="14" xfId="1" applyFont="1" applyFill="1" applyBorder="1" applyAlignment="1">
      <alignment vertical="top" wrapText="1"/>
    </xf>
    <xf numFmtId="0" fontId="69" fillId="10" borderId="31" xfId="1" applyFont="1" applyFill="1" applyBorder="1" applyAlignment="1">
      <alignment vertical="top" wrapText="1"/>
    </xf>
    <xf numFmtId="0" fontId="69" fillId="10" borderId="14" xfId="1" applyFont="1" applyFill="1" applyBorder="1" applyAlignment="1">
      <alignment vertical="top"/>
    </xf>
    <xf numFmtId="0" fontId="69" fillId="18" borderId="30" xfId="0" applyFont="1" applyFill="1" applyBorder="1" applyAlignment="1">
      <alignment vertical="top" wrapText="1"/>
    </xf>
    <xf numFmtId="0" fontId="69" fillId="10" borderId="30" xfId="1" applyFont="1" applyFill="1" applyBorder="1" applyAlignment="1">
      <alignment vertical="top" wrapText="1"/>
    </xf>
    <xf numFmtId="0" fontId="69" fillId="3" borderId="14" xfId="0" applyFont="1" applyFill="1" applyBorder="1" applyAlignment="1">
      <alignment horizontal="left" vertical="top" wrapText="1"/>
    </xf>
    <xf numFmtId="0" fontId="69" fillId="3" borderId="14" xfId="0" applyFont="1" applyFill="1" applyBorder="1" applyAlignment="1">
      <alignment vertical="top" wrapText="1"/>
    </xf>
    <xf numFmtId="0" fontId="69" fillId="10" borderId="14" xfId="0" applyFont="1" applyFill="1" applyBorder="1" applyAlignment="1">
      <alignment vertical="top" wrapText="1"/>
    </xf>
    <xf numFmtId="0" fontId="69" fillId="3" borderId="30" xfId="0" applyFont="1" applyFill="1" applyBorder="1" applyAlignment="1">
      <alignment vertical="top"/>
    </xf>
    <xf numFmtId="0" fontId="69" fillId="3" borderId="14" xfId="0" applyFont="1" applyFill="1" applyBorder="1" applyAlignment="1">
      <alignment vertical="top"/>
    </xf>
    <xf numFmtId="0" fontId="69" fillId="18" borderId="14" xfId="0" applyFont="1" applyFill="1" applyBorder="1" applyAlignment="1">
      <alignment horizontal="left" vertical="top" wrapText="1"/>
    </xf>
    <xf numFmtId="0" fontId="69" fillId="10" borderId="30" xfId="1" applyFont="1" applyFill="1" applyBorder="1" applyAlignment="1">
      <alignment vertical="top"/>
    </xf>
    <xf numFmtId="0" fontId="69" fillId="10" borderId="14" xfId="0" applyFont="1" applyFill="1" applyBorder="1" applyAlignment="1">
      <alignment horizontal="left" vertical="top" wrapText="1"/>
    </xf>
    <xf numFmtId="0" fontId="69" fillId="0" borderId="33" xfId="0" applyFont="1" applyBorder="1" applyAlignment="1">
      <alignment horizontal="center" vertical="top" wrapText="1"/>
    </xf>
    <xf numFmtId="0" fontId="69" fillId="0" borderId="31" xfId="0" applyFont="1" applyBorder="1" applyAlignment="1">
      <alignment horizontal="left" vertical="top" wrapText="1"/>
    </xf>
    <xf numFmtId="0" fontId="69" fillId="0" borderId="14" xfId="0" applyFont="1" applyBorder="1" applyAlignment="1">
      <alignment horizontal="center" vertical="top"/>
    </xf>
    <xf numFmtId="0" fontId="56" fillId="0" borderId="25" xfId="0" applyFont="1" applyBorder="1" applyAlignment="1">
      <alignment vertical="center" wrapText="1"/>
    </xf>
    <xf numFmtId="0" fontId="56" fillId="0" borderId="20" xfId="0" applyFont="1" applyBorder="1" applyAlignment="1">
      <alignment vertical="center" wrapText="1"/>
    </xf>
    <xf numFmtId="0" fontId="56" fillId="0" borderId="19" xfId="0" applyFont="1" applyBorder="1" applyAlignment="1">
      <alignment vertical="center" wrapText="1"/>
    </xf>
    <xf numFmtId="0" fontId="56" fillId="0" borderId="17" xfId="0" applyFont="1" applyBorder="1" applyAlignment="1">
      <alignment vertical="center" wrapText="1"/>
    </xf>
    <xf numFmtId="0" fontId="56" fillId="0" borderId="18" xfId="0" applyFont="1" applyBorder="1" applyAlignment="1">
      <alignment vertical="center" wrapText="1"/>
    </xf>
    <xf numFmtId="0" fontId="56" fillId="0" borderId="17" xfId="0" applyFont="1" applyBorder="1" applyAlignment="1">
      <alignment horizontal="left" vertical="center" wrapText="1" indent="4"/>
    </xf>
    <xf numFmtId="0" fontId="56" fillId="0" borderId="18" xfId="0" applyFont="1" applyBorder="1" applyAlignment="1">
      <alignment horizontal="left" vertical="center" wrapText="1" indent="4"/>
    </xf>
    <xf numFmtId="0" fontId="3" fillId="7" borderId="13" xfId="0" applyFont="1" applyFill="1" applyBorder="1" applyAlignment="1">
      <alignment vertical="center" wrapText="1"/>
    </xf>
    <xf numFmtId="0" fontId="3" fillId="7" borderId="9" xfId="0" applyFont="1" applyFill="1" applyBorder="1" applyAlignment="1">
      <alignment vertical="center" wrapText="1"/>
    </xf>
    <xf numFmtId="0" fontId="40" fillId="8" borderId="13" xfId="0" applyFont="1" applyFill="1" applyBorder="1" applyAlignment="1">
      <alignment vertical="center" wrapText="1"/>
    </xf>
    <xf numFmtId="0" fontId="40" fillId="8" borderId="9" xfId="0" applyFont="1" applyFill="1" applyBorder="1" applyAlignment="1">
      <alignment vertical="center" wrapText="1"/>
    </xf>
    <xf numFmtId="0" fontId="3" fillId="7" borderId="22" xfId="0" applyFont="1" applyFill="1" applyBorder="1" applyAlignment="1">
      <alignment vertical="center" wrapText="1"/>
    </xf>
    <xf numFmtId="0" fontId="40" fillId="8" borderId="22" xfId="0" applyFont="1" applyFill="1" applyBorder="1" applyAlignment="1">
      <alignment vertical="center" wrapText="1"/>
    </xf>
    <xf numFmtId="0" fontId="3" fillId="6" borderId="21" xfId="0" applyFont="1" applyFill="1" applyBorder="1" applyAlignment="1">
      <alignment vertical="center"/>
    </xf>
    <xf numFmtId="0" fontId="3" fillId="6" borderId="3" xfId="0" applyFont="1" applyFill="1" applyBorder="1" applyAlignment="1">
      <alignment vertical="center"/>
    </xf>
    <xf numFmtId="0" fontId="4" fillId="4" borderId="21" xfId="0" applyFont="1" applyFill="1" applyBorder="1" applyAlignment="1">
      <alignment vertical="center" wrapText="1"/>
    </xf>
    <xf numFmtId="0" fontId="4" fillId="4" borderId="3" xfId="0" applyFont="1" applyFill="1" applyBorder="1" applyAlignment="1">
      <alignment vertical="center"/>
    </xf>
  </cellXfs>
  <cellStyles count="4">
    <cellStyle name="God" xfId="1" builtinId="26"/>
    <cellStyle name="Link" xfId="3" builtinId="8"/>
    <cellStyle name="Neutral" xfId="2" builtinId="28"/>
    <cellStyle name="Normal" xfId="0" builtinId="0"/>
  </cellStyles>
  <dxfs count="0"/>
  <tableStyles count="0" defaultTableStyle="TableStyleMedium9"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36"/>
  <sheetViews>
    <sheetView zoomScaleNormal="100" workbookViewId="0">
      <selection activeCell="B2" sqref="B2"/>
    </sheetView>
  </sheetViews>
  <sheetFormatPr defaultRowHeight="14.4"/>
  <cols>
    <col min="1" max="1" width="5.5546875" customWidth="1"/>
    <col min="2" max="2" width="35.33203125" customWidth="1"/>
    <col min="3" max="3" width="48.5546875" style="47" customWidth="1"/>
  </cols>
  <sheetData>
    <row r="1" spans="1:6" ht="15" thickBot="1">
      <c r="A1" s="163"/>
      <c r="B1" s="164"/>
      <c r="C1" s="165" t="s">
        <v>0</v>
      </c>
    </row>
    <row r="2" spans="1:6" ht="15" thickBot="1">
      <c r="A2" s="1" t="s">
        <v>1</v>
      </c>
      <c r="B2" s="2" t="s">
        <v>2</v>
      </c>
      <c r="C2" s="158"/>
    </row>
    <row r="3" spans="1:6" ht="15" thickBot="1">
      <c r="A3" s="3" t="s">
        <v>3</v>
      </c>
      <c r="B3" s="4" t="s">
        <v>4</v>
      </c>
      <c r="C3" s="158"/>
      <c r="F3" s="56"/>
    </row>
    <row r="4" spans="1:6" ht="15" thickBot="1">
      <c r="A4" s="3" t="s">
        <v>5</v>
      </c>
      <c r="B4" s="4" t="s">
        <v>6</v>
      </c>
      <c r="C4" s="158"/>
      <c r="F4" s="56"/>
    </row>
    <row r="5" spans="1:6" ht="15" thickBot="1">
      <c r="A5" s="3" t="s">
        <v>7</v>
      </c>
      <c r="B5" s="4" t="s">
        <v>8</v>
      </c>
      <c r="C5" s="158"/>
      <c r="F5" s="57"/>
    </row>
    <row r="6" spans="1:6" ht="15" thickBot="1">
      <c r="A6" s="3" t="s">
        <v>9</v>
      </c>
      <c r="B6" s="4" t="s">
        <v>10</v>
      </c>
      <c r="C6" s="158"/>
      <c r="F6" s="57"/>
    </row>
    <row r="7" spans="1:6" ht="15" thickBot="1">
      <c r="A7" s="3" t="s">
        <v>11</v>
      </c>
      <c r="B7" s="4" t="s">
        <v>12</v>
      </c>
      <c r="C7" s="158"/>
    </row>
    <row r="8" spans="1:6" ht="15" thickBot="1">
      <c r="A8" s="3" t="s">
        <v>13</v>
      </c>
      <c r="B8" s="4" t="s">
        <v>15</v>
      </c>
      <c r="C8" s="160"/>
    </row>
    <row r="9" spans="1:6" ht="15" thickBot="1">
      <c r="A9" s="3" t="s">
        <v>14</v>
      </c>
      <c r="B9" s="4" t="s">
        <v>17</v>
      </c>
      <c r="C9" s="160"/>
    </row>
    <row r="10" spans="1:6" ht="15" thickBot="1">
      <c r="A10" s="3" t="s">
        <v>16</v>
      </c>
      <c r="B10" s="4" t="s">
        <v>19</v>
      </c>
      <c r="C10" s="158"/>
    </row>
    <row r="11" spans="1:6" ht="15" thickBot="1">
      <c r="A11" s="3" t="s">
        <v>18</v>
      </c>
      <c r="B11" s="4" t="s">
        <v>21</v>
      </c>
      <c r="C11" s="162"/>
    </row>
    <row r="12" spans="1:6" ht="15" thickBot="1">
      <c r="A12" s="3" t="s">
        <v>20</v>
      </c>
      <c r="B12" s="4" t="s">
        <v>23</v>
      </c>
      <c r="C12" s="158"/>
    </row>
    <row r="13" spans="1:6" ht="15" thickBot="1">
      <c r="A13" s="3" t="s">
        <v>22</v>
      </c>
      <c r="B13" s="4" t="s">
        <v>25</v>
      </c>
      <c r="C13" s="158"/>
    </row>
    <row r="14" spans="1:6" ht="15" thickBot="1">
      <c r="A14" s="3" t="s">
        <v>24</v>
      </c>
      <c r="B14" s="5" t="s">
        <v>529</v>
      </c>
      <c r="C14" s="158"/>
    </row>
    <row r="15" spans="1:6" ht="15" thickBot="1">
      <c r="A15" s="3" t="s">
        <v>26</v>
      </c>
      <c r="B15" s="5" t="s">
        <v>530</v>
      </c>
      <c r="C15" s="158"/>
    </row>
    <row r="16" spans="1:6" ht="15" thickBot="1">
      <c r="A16" s="3" t="s">
        <v>27</v>
      </c>
      <c r="B16" s="4" t="s">
        <v>29</v>
      </c>
      <c r="C16" s="158"/>
    </row>
    <row r="17" spans="1:3" ht="20.399999999999999" customHeight="1" thickBot="1">
      <c r="A17" s="3" t="s">
        <v>28</v>
      </c>
      <c r="B17" s="5" t="s">
        <v>531</v>
      </c>
      <c r="C17" s="158"/>
    </row>
    <row r="18" spans="1:3" ht="15" thickBot="1">
      <c r="A18" s="3" t="s">
        <v>30</v>
      </c>
      <c r="B18" s="4" t="s">
        <v>32</v>
      </c>
      <c r="C18" s="158"/>
    </row>
    <row r="19" spans="1:3" ht="15" thickBot="1">
      <c r="A19" s="3" t="s">
        <v>31</v>
      </c>
      <c r="B19" s="4" t="s">
        <v>34</v>
      </c>
      <c r="C19" s="158"/>
    </row>
    <row r="20" spans="1:3" ht="15" thickBot="1">
      <c r="A20" s="3" t="s">
        <v>33</v>
      </c>
      <c r="B20" s="4" t="s">
        <v>36</v>
      </c>
      <c r="C20" s="158"/>
    </row>
    <row r="21" spans="1:3" ht="15" thickBot="1">
      <c r="A21" s="3" t="s">
        <v>35</v>
      </c>
      <c r="B21" s="4" t="s">
        <v>53</v>
      </c>
      <c r="C21" s="158"/>
    </row>
    <row r="22" spans="1:3" ht="15" thickBot="1">
      <c r="A22" s="42" t="s">
        <v>37</v>
      </c>
      <c r="B22" s="43" t="s">
        <v>532</v>
      </c>
      <c r="C22" s="158"/>
    </row>
    <row r="23" spans="1:3" ht="15" thickBot="1">
      <c r="A23" s="155"/>
      <c r="B23" s="156" t="s">
        <v>38</v>
      </c>
      <c r="C23" s="157" t="s">
        <v>39</v>
      </c>
    </row>
    <row r="24" spans="1:3" ht="15" thickBot="1">
      <c r="A24" s="3" t="s">
        <v>40</v>
      </c>
      <c r="B24" s="4" t="s">
        <v>41</v>
      </c>
      <c r="C24" s="158"/>
    </row>
    <row r="25" spans="1:3" ht="15" thickBot="1">
      <c r="A25" s="3" t="s">
        <v>42</v>
      </c>
      <c r="B25" s="4" t="s">
        <v>128</v>
      </c>
      <c r="C25" s="158"/>
    </row>
    <row r="26" spans="1:3" ht="15" thickBot="1">
      <c r="A26" s="3" t="s">
        <v>43</v>
      </c>
      <c r="B26" s="4" t="s">
        <v>129</v>
      </c>
      <c r="C26" s="158"/>
    </row>
    <row r="27" spans="1:3" ht="15" thickBot="1">
      <c r="A27" s="3" t="s">
        <v>44</v>
      </c>
      <c r="B27" s="4" t="s">
        <v>103</v>
      </c>
      <c r="C27" s="159"/>
    </row>
    <row r="28" spans="1:3" ht="15" thickBot="1">
      <c r="A28" s="3" t="s">
        <v>45</v>
      </c>
      <c r="B28" s="4" t="s">
        <v>100</v>
      </c>
      <c r="C28" s="158"/>
    </row>
    <row r="29" spans="1:3" ht="15" thickBot="1">
      <c r="A29" s="3" t="s">
        <v>46</v>
      </c>
      <c r="B29" s="4" t="s">
        <v>130</v>
      </c>
      <c r="C29" s="159"/>
    </row>
    <row r="30" spans="1:3" ht="15" thickBot="1">
      <c r="A30" s="3" t="s">
        <v>47</v>
      </c>
      <c r="B30" s="4" t="s">
        <v>131</v>
      </c>
      <c r="C30" s="159"/>
    </row>
    <row r="31" spans="1:3" ht="15" thickBot="1">
      <c r="A31" s="3" t="s">
        <v>48</v>
      </c>
      <c r="B31" s="4" t="s">
        <v>101</v>
      </c>
      <c r="C31" s="158"/>
    </row>
    <row r="32" spans="1:3" ht="15" thickBot="1">
      <c r="A32" s="3" t="s">
        <v>50</v>
      </c>
      <c r="B32" s="4" t="s">
        <v>102</v>
      </c>
      <c r="C32" s="160"/>
    </row>
    <row r="33" spans="1:3" ht="15" thickBot="1">
      <c r="A33" s="3" t="s">
        <v>51</v>
      </c>
      <c r="B33" s="4" t="s">
        <v>49</v>
      </c>
      <c r="C33" s="158"/>
    </row>
    <row r="34" spans="1:3" ht="15" thickBot="1">
      <c r="A34" s="3" t="s">
        <v>52</v>
      </c>
      <c r="B34" s="4" t="s">
        <v>133</v>
      </c>
      <c r="C34" s="158"/>
    </row>
    <row r="35" spans="1:3" ht="15" thickBot="1">
      <c r="A35" s="3" t="s">
        <v>132</v>
      </c>
      <c r="B35" s="4" t="s">
        <v>134</v>
      </c>
      <c r="C35" s="158"/>
    </row>
    <row r="36" spans="1:3" ht="21" thickBot="1">
      <c r="A36" s="3" t="s">
        <v>135</v>
      </c>
      <c r="B36" s="5" t="s">
        <v>99</v>
      </c>
      <c r="C36" s="161"/>
    </row>
  </sheetData>
  <pageMargins left="0.7" right="0.7" top="0.75" bottom="0.75" header="0.3" footer="0.3"/>
  <pageSetup paperSize="9" orientation="portrait" r:id="rId1"/>
  <headerFooter>
    <oddHeader>&amp;CA.Virksomhedsdata</oddHeader>
    <oddFooter>Side &amp;P af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40C4F-3B62-4567-9A3F-B806F0407496}">
  <sheetPr>
    <tabColor theme="4"/>
  </sheetPr>
  <dimension ref="A1:B42"/>
  <sheetViews>
    <sheetView workbookViewId="0">
      <selection activeCell="A4" sqref="A4"/>
    </sheetView>
  </sheetViews>
  <sheetFormatPr defaultRowHeight="14.4"/>
  <cols>
    <col min="1" max="1" width="18" customWidth="1"/>
    <col min="2" max="2" width="66.109375" customWidth="1"/>
  </cols>
  <sheetData>
    <row r="1" spans="1:2" ht="19.8">
      <c r="A1" s="68" t="s">
        <v>534</v>
      </c>
    </row>
    <row r="2" spans="1:2" ht="15" thickBot="1">
      <c r="A2" s="69"/>
    </row>
    <row r="3" spans="1:2" ht="15" thickBot="1">
      <c r="A3" s="70"/>
      <c r="B3" s="71" t="s">
        <v>0</v>
      </c>
    </row>
    <row r="4" spans="1:2" ht="15" thickBot="1">
      <c r="A4" s="72" t="s">
        <v>536</v>
      </c>
      <c r="B4" s="73" t="s">
        <v>297</v>
      </c>
    </row>
    <row r="5" spans="1:2" ht="15" thickBot="1">
      <c r="A5" s="72" t="s">
        <v>94</v>
      </c>
      <c r="B5" s="73" t="s">
        <v>297</v>
      </c>
    </row>
    <row r="6" spans="1:2" ht="15" thickBot="1">
      <c r="A6" s="72" t="s">
        <v>70</v>
      </c>
      <c r="B6" s="73" t="s">
        <v>297</v>
      </c>
    </row>
    <row r="7" spans="1:2" ht="40.200000000000003" thickBot="1">
      <c r="A7" s="72" t="s">
        <v>298</v>
      </c>
      <c r="B7" s="148" t="s">
        <v>525</v>
      </c>
    </row>
    <row r="8" spans="1:2" ht="19.8">
      <c r="A8" s="74"/>
    </row>
    <row r="9" spans="1:2" ht="16.2">
      <c r="B9" s="75" t="s">
        <v>299</v>
      </c>
    </row>
    <row r="10" spans="1:2">
      <c r="B10" s="76" t="s">
        <v>300</v>
      </c>
    </row>
    <row r="11" spans="1:2">
      <c r="B11" s="76"/>
    </row>
    <row r="12" spans="1:2" ht="51">
      <c r="B12" s="77" t="s">
        <v>301</v>
      </c>
    </row>
    <row r="13" spans="1:2" ht="51">
      <c r="B13" s="77" t="s">
        <v>302</v>
      </c>
    </row>
    <row r="14" spans="1:2">
      <c r="B14" s="78"/>
    </row>
    <row r="15" spans="1:2" ht="16.2">
      <c r="B15" s="75" t="s">
        <v>303</v>
      </c>
    </row>
    <row r="16" spans="1:2">
      <c r="B16" s="79" t="s">
        <v>304</v>
      </c>
    </row>
    <row r="18" spans="2:2" ht="38.4">
      <c r="B18" s="77" t="s">
        <v>461</v>
      </c>
    </row>
    <row r="20" spans="2:2" ht="25.8">
      <c r="B20" s="77" t="s">
        <v>305</v>
      </c>
    </row>
    <row r="22" spans="2:2" ht="25.8">
      <c r="B22" s="77" t="s">
        <v>463</v>
      </c>
    </row>
    <row r="23" spans="2:2">
      <c r="B23" s="81"/>
    </row>
    <row r="24" spans="2:2" ht="25.8">
      <c r="B24" s="77" t="s">
        <v>462</v>
      </c>
    </row>
    <row r="26" spans="2:2">
      <c r="B26" s="80" t="s">
        <v>306</v>
      </c>
    </row>
    <row r="28" spans="2:2" ht="38.4">
      <c r="B28" s="77" t="s">
        <v>307</v>
      </c>
    </row>
    <row r="30" spans="2:2" ht="38.4">
      <c r="B30" s="77" t="s">
        <v>464</v>
      </c>
    </row>
    <row r="32" spans="2:2" ht="25.8">
      <c r="B32" s="77" t="s">
        <v>308</v>
      </c>
    </row>
    <row r="33" spans="2:2">
      <c r="B33" s="81"/>
    </row>
    <row r="34" spans="2:2" ht="25.8">
      <c r="B34" s="77" t="s">
        <v>309</v>
      </c>
    </row>
    <row r="36" spans="2:2">
      <c r="B36" s="80" t="s">
        <v>310</v>
      </c>
    </row>
    <row r="38" spans="2:2" ht="38.4">
      <c r="B38" s="77" t="s">
        <v>311</v>
      </c>
    </row>
    <row r="40" spans="2:2" ht="38.4">
      <c r="B40" s="77" t="s">
        <v>465</v>
      </c>
    </row>
    <row r="42" spans="2:2">
      <c r="B42" s="80" t="s">
        <v>312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2C645-04BC-4FBE-876E-0805FAA43CD2}">
  <sheetPr>
    <tabColor theme="4"/>
  </sheetPr>
  <dimension ref="A1:C29"/>
  <sheetViews>
    <sheetView topLeftCell="A7" workbookViewId="0"/>
  </sheetViews>
  <sheetFormatPr defaultRowHeight="14.4"/>
  <cols>
    <col min="1" max="1" width="18" customWidth="1"/>
    <col min="2" max="2" width="64.88671875" customWidth="1"/>
    <col min="3" max="3" width="25.6640625" customWidth="1"/>
  </cols>
  <sheetData>
    <row r="1" spans="1:2" ht="17.399999999999999">
      <c r="A1" s="68" t="s">
        <v>673</v>
      </c>
    </row>
    <row r="2" spans="1:2" ht="15" thickBot="1">
      <c r="A2" s="69"/>
    </row>
    <row r="3" spans="1:2" ht="15" thickBot="1">
      <c r="A3" s="70"/>
      <c r="B3" s="71" t="s">
        <v>0</v>
      </c>
    </row>
    <row r="4" spans="1:2" ht="15" thickBot="1">
      <c r="A4" s="72" t="s">
        <v>536</v>
      </c>
      <c r="B4" s="73" t="s">
        <v>297</v>
      </c>
    </row>
    <row r="5" spans="1:2" ht="15" thickBot="1">
      <c r="A5" s="72" t="s">
        <v>94</v>
      </c>
      <c r="B5" s="73" t="s">
        <v>297</v>
      </c>
    </row>
    <row r="6" spans="1:2" ht="15" thickBot="1">
      <c r="A6" s="72" t="s">
        <v>70</v>
      </c>
      <c r="B6" s="73" t="s">
        <v>297</v>
      </c>
    </row>
    <row r="7" spans="1:2" ht="27" thickBot="1">
      <c r="A7" s="72" t="s">
        <v>298</v>
      </c>
      <c r="B7" s="148" t="s">
        <v>548</v>
      </c>
    </row>
    <row r="8" spans="1:2" ht="19.8">
      <c r="A8" s="74"/>
    </row>
    <row r="9" spans="1:2" ht="17.399999999999999">
      <c r="B9" s="169"/>
    </row>
    <row r="10" spans="1:2" ht="37.799999999999997">
      <c r="B10" s="173" t="s">
        <v>537</v>
      </c>
    </row>
    <row r="11" spans="1:2">
      <c r="B11" s="170"/>
    </row>
    <row r="12" spans="1:2" ht="75.599999999999994">
      <c r="B12" s="173" t="s">
        <v>545</v>
      </c>
    </row>
    <row r="13" spans="1:2">
      <c r="B13" s="170"/>
    </row>
    <row r="14" spans="1:2">
      <c r="B14" s="170" t="s">
        <v>538</v>
      </c>
    </row>
    <row r="15" spans="1:2">
      <c r="B15" s="170"/>
    </row>
    <row r="16" spans="1:2" ht="26.4">
      <c r="B16" s="174" t="s">
        <v>672</v>
      </c>
    </row>
    <row r="17" spans="2:3">
      <c r="B17" s="170"/>
    </row>
    <row r="18" spans="2:3" ht="25.8">
      <c r="B18" s="174" t="s">
        <v>546</v>
      </c>
    </row>
    <row r="19" spans="2:3">
      <c r="B19" s="170"/>
    </row>
    <row r="20" spans="2:3" ht="38.4">
      <c r="B20" s="174" t="s">
        <v>547</v>
      </c>
    </row>
    <row r="21" spans="2:3">
      <c r="B21" s="172"/>
    </row>
    <row r="22" spans="2:3">
      <c r="B22" s="171" t="s">
        <v>539</v>
      </c>
    </row>
    <row r="23" spans="2:3">
      <c r="B23" s="170"/>
    </row>
    <row r="24" spans="2:3">
      <c r="B24" s="170" t="s">
        <v>70</v>
      </c>
    </row>
    <row r="25" spans="2:3">
      <c r="B25" s="170"/>
    </row>
    <row r="26" spans="2:3">
      <c r="B26" s="170" t="s">
        <v>540</v>
      </c>
      <c r="C26" s="170" t="s">
        <v>540</v>
      </c>
    </row>
    <row r="27" spans="2:3">
      <c r="B27" s="170" t="s">
        <v>541</v>
      </c>
      <c r="C27" s="170" t="s">
        <v>541</v>
      </c>
    </row>
    <row r="28" spans="2:3">
      <c r="B28" s="170" t="s">
        <v>94</v>
      </c>
      <c r="C28" s="170" t="s">
        <v>542</v>
      </c>
    </row>
    <row r="29" spans="2:3">
      <c r="B29" s="170" t="s">
        <v>543</v>
      </c>
      <c r="C29" s="170" t="s">
        <v>544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680F8-F2E3-40A3-A1EE-909A8C926341}">
  <sheetPr>
    <tabColor rgb="FF0070C0"/>
  </sheetPr>
  <dimension ref="A1:A17"/>
  <sheetViews>
    <sheetView workbookViewId="0">
      <selection activeCell="A15" sqref="A15"/>
    </sheetView>
  </sheetViews>
  <sheetFormatPr defaultRowHeight="14.4"/>
  <cols>
    <col min="1" max="1" width="93.33203125" customWidth="1"/>
  </cols>
  <sheetData>
    <row r="1" spans="1:1" ht="17.399999999999999">
      <c r="A1" s="68" t="s">
        <v>473</v>
      </c>
    </row>
    <row r="2" spans="1:1">
      <c r="A2" s="76"/>
    </row>
    <row r="3" spans="1:1" ht="37.799999999999997">
      <c r="A3" s="149" t="s">
        <v>549</v>
      </c>
    </row>
    <row r="4" spans="1:1">
      <c r="A4" s="76"/>
    </row>
    <row r="5" spans="1:1" ht="15" thickBot="1">
      <c r="A5" s="76"/>
    </row>
    <row r="6" spans="1:1" ht="15" thickTop="1">
      <c r="A6" s="150" t="s">
        <v>469</v>
      </c>
    </row>
    <row r="7" spans="1:1" ht="50.4">
      <c r="A7" s="151" t="s">
        <v>470</v>
      </c>
    </row>
    <row r="8" spans="1:1" ht="79.5" customHeight="1">
      <c r="A8" s="151" t="s">
        <v>471</v>
      </c>
    </row>
    <row r="9" spans="1:1" ht="25.2">
      <c r="A9" s="151" t="s">
        <v>478</v>
      </c>
    </row>
    <row r="10" spans="1:1" ht="25.2">
      <c r="A10" s="152" t="s">
        <v>526</v>
      </c>
    </row>
    <row r="11" spans="1:1" ht="35.1" customHeight="1">
      <c r="A11" s="152" t="s">
        <v>527</v>
      </c>
    </row>
    <row r="12" spans="1:1" ht="50.4">
      <c r="A12" s="152" t="s">
        <v>474</v>
      </c>
    </row>
    <row r="13" spans="1:1" ht="75.599999999999994">
      <c r="A13" s="152" t="s">
        <v>475</v>
      </c>
    </row>
    <row r="14" spans="1:1" ht="63" customHeight="1">
      <c r="A14" s="153" t="s">
        <v>476</v>
      </c>
    </row>
    <row r="15" spans="1:1" ht="50.4">
      <c r="A15" s="152" t="s">
        <v>477</v>
      </c>
    </row>
    <row r="16" spans="1:1" ht="25.8" thickBot="1">
      <c r="A16" s="154" t="s">
        <v>472</v>
      </c>
    </row>
    <row r="17" ht="15" thickTop="1"/>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45DE2-4534-4126-AE58-4C0069638891}">
  <dimension ref="A1:A4"/>
  <sheetViews>
    <sheetView workbookViewId="0">
      <selection sqref="A1:A4"/>
    </sheetView>
  </sheetViews>
  <sheetFormatPr defaultRowHeight="14.4"/>
  <sheetData>
    <row r="1" spans="1:1">
      <c r="A1" t="s">
        <v>59</v>
      </c>
    </row>
    <row r="2" spans="1:1">
      <c r="A2" t="s">
        <v>117</v>
      </c>
    </row>
    <row r="3" spans="1:1">
      <c r="A3" t="s">
        <v>550</v>
      </c>
    </row>
    <row r="4" spans="1:1">
      <c r="A4" t="s">
        <v>551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Q198"/>
  <sheetViews>
    <sheetView tabSelected="1" zoomScaleNormal="100" workbookViewId="0"/>
  </sheetViews>
  <sheetFormatPr defaultColWidth="23.44140625" defaultRowHeight="14.4"/>
  <cols>
    <col min="1" max="1" width="5.5546875" style="211" customWidth="1"/>
    <col min="2" max="2" width="22.109375" style="53" customWidth="1"/>
    <col min="3" max="3" width="34.44140625" style="215" customWidth="1"/>
    <col min="4" max="4" width="13.109375" style="53" customWidth="1"/>
    <col min="5" max="5" width="21.88671875" style="309" customWidth="1"/>
    <col min="6" max="6" width="7.44140625" style="196" customWidth="1"/>
    <col min="7" max="7" width="23.44140625" style="211"/>
    <col min="8" max="8" width="7.33203125" style="195" customWidth="1"/>
    <col min="9" max="9" width="6.44140625" style="195" customWidth="1"/>
    <col min="10" max="10" width="7" style="53" customWidth="1"/>
    <col min="11" max="11" width="4.109375" style="53" customWidth="1"/>
    <col min="12" max="16384" width="23.44140625" style="6"/>
  </cols>
  <sheetData>
    <row r="1" spans="1:11" ht="15" customHeight="1">
      <c r="A1" s="323" t="s">
        <v>808</v>
      </c>
      <c r="B1" s="323" t="s">
        <v>809</v>
      </c>
      <c r="C1" s="323" t="s">
        <v>286</v>
      </c>
      <c r="D1" s="324" t="s">
        <v>55</v>
      </c>
      <c r="E1" s="323" t="s">
        <v>56</v>
      </c>
      <c r="F1" s="323" t="s">
        <v>57</v>
      </c>
      <c r="G1" s="324" t="s">
        <v>810</v>
      </c>
      <c r="H1" s="324" t="s">
        <v>294</v>
      </c>
      <c r="I1" s="325" t="s">
        <v>296</v>
      </c>
      <c r="J1" s="324" t="s">
        <v>811</v>
      </c>
      <c r="K1" s="324" t="s">
        <v>55</v>
      </c>
    </row>
    <row r="2" spans="1:11" s="12" customFormat="1" ht="19.95" customHeight="1">
      <c r="A2" s="203">
        <v>1</v>
      </c>
      <c r="B2" s="166" t="s">
        <v>54</v>
      </c>
      <c r="C2" s="166" t="s">
        <v>54</v>
      </c>
      <c r="D2" s="175" t="s">
        <v>55</v>
      </c>
      <c r="E2" s="304" t="s">
        <v>599</v>
      </c>
      <c r="F2" s="191" t="s">
        <v>56</v>
      </c>
      <c r="G2" s="197" t="s">
        <v>57</v>
      </c>
      <c r="H2" s="198" t="s">
        <v>294</v>
      </c>
      <c r="I2" s="198" t="s">
        <v>295</v>
      </c>
      <c r="J2" s="199" t="s">
        <v>296</v>
      </c>
      <c r="K2" s="167" t="s">
        <v>138</v>
      </c>
    </row>
    <row r="3" spans="1:11" ht="43.95" customHeight="1">
      <c r="A3" s="219" t="s">
        <v>153</v>
      </c>
      <c r="B3" s="49" t="s">
        <v>699</v>
      </c>
      <c r="C3" s="49" t="s">
        <v>828</v>
      </c>
      <c r="D3" s="176" t="s">
        <v>58</v>
      </c>
      <c r="E3" s="332" t="s">
        <v>903</v>
      </c>
      <c r="F3" s="218"/>
      <c r="G3" s="200"/>
      <c r="H3" s="201"/>
      <c r="I3" s="201"/>
      <c r="J3" s="202"/>
      <c r="K3" s="202" t="s">
        <v>139</v>
      </c>
    </row>
    <row r="4" spans="1:11" ht="30.6">
      <c r="A4" s="219" t="s">
        <v>154</v>
      </c>
      <c r="B4" s="49" t="s">
        <v>397</v>
      </c>
      <c r="C4" s="51" t="s">
        <v>701</v>
      </c>
      <c r="D4" s="176" t="s">
        <v>58</v>
      </c>
      <c r="E4" s="332"/>
      <c r="F4" s="218"/>
      <c r="G4" s="200"/>
      <c r="H4" s="201"/>
      <c r="I4" s="201"/>
      <c r="J4" s="202"/>
      <c r="K4" s="202" t="s">
        <v>139</v>
      </c>
    </row>
    <row r="5" spans="1:11" ht="40.799999999999997">
      <c r="A5" s="219" t="s">
        <v>245</v>
      </c>
      <c r="B5" s="49" t="s">
        <v>277</v>
      </c>
      <c r="C5" s="49" t="s">
        <v>702</v>
      </c>
      <c r="D5" s="176" t="s">
        <v>58</v>
      </c>
      <c r="E5" s="332"/>
      <c r="F5" s="218"/>
      <c r="G5" s="200"/>
      <c r="H5" s="201"/>
      <c r="I5" s="201"/>
      <c r="J5" s="202"/>
      <c r="K5" s="202" t="s">
        <v>139</v>
      </c>
    </row>
    <row r="6" spans="1:11" ht="20.399999999999999">
      <c r="A6" s="219" t="s">
        <v>155</v>
      </c>
      <c r="B6" s="49" t="s">
        <v>700</v>
      </c>
      <c r="C6" s="49" t="s">
        <v>703</v>
      </c>
      <c r="D6" s="176" t="s">
        <v>58</v>
      </c>
      <c r="E6" s="332"/>
      <c r="F6" s="218"/>
      <c r="G6" s="200"/>
      <c r="H6" s="201"/>
      <c r="I6" s="201"/>
      <c r="J6" s="202"/>
      <c r="K6" s="202" t="s">
        <v>139</v>
      </c>
    </row>
    <row r="7" spans="1:11" s="317" customFormat="1" ht="20.399999999999999">
      <c r="A7" s="311" t="s">
        <v>156</v>
      </c>
      <c r="B7" s="49" t="s">
        <v>788</v>
      </c>
      <c r="C7" s="49" t="s">
        <v>792</v>
      </c>
      <c r="D7" s="312" t="s">
        <v>58</v>
      </c>
      <c r="E7" s="332"/>
      <c r="F7" s="313"/>
      <c r="G7" s="314"/>
      <c r="H7" s="315"/>
      <c r="I7" s="315"/>
      <c r="J7" s="316"/>
      <c r="K7" s="316" t="s">
        <v>139</v>
      </c>
    </row>
    <row r="8" spans="1:11" ht="20.399999999999999">
      <c r="A8" s="219" t="s">
        <v>157</v>
      </c>
      <c r="B8" s="49" t="s">
        <v>203</v>
      </c>
      <c r="C8" s="49" t="s">
        <v>704</v>
      </c>
      <c r="D8" s="176" t="s">
        <v>58</v>
      </c>
      <c r="E8" s="332"/>
      <c r="F8" s="218"/>
      <c r="G8" s="200"/>
      <c r="H8" s="201"/>
      <c r="I8" s="201"/>
      <c r="J8" s="202"/>
      <c r="K8" s="202" t="s">
        <v>139</v>
      </c>
    </row>
    <row r="9" spans="1:11" ht="20.399999999999999">
      <c r="A9" s="328" t="s">
        <v>656</v>
      </c>
      <c r="B9" s="329" t="s">
        <v>657</v>
      </c>
      <c r="C9" s="330" t="s">
        <v>660</v>
      </c>
      <c r="D9" s="335" t="s">
        <v>643</v>
      </c>
      <c r="E9" s="339" t="s">
        <v>661</v>
      </c>
      <c r="F9" s="294"/>
      <c r="G9" s="230"/>
      <c r="H9" s="230">
        <v>0</v>
      </c>
      <c r="I9" s="230">
        <v>5</v>
      </c>
      <c r="J9" s="296"/>
      <c r="K9" s="295" t="s">
        <v>139</v>
      </c>
    </row>
    <row r="10" spans="1:11" ht="20.399999999999999">
      <c r="A10" s="328" t="s">
        <v>658</v>
      </c>
      <c r="B10" s="329" t="s">
        <v>659</v>
      </c>
      <c r="C10" s="330" t="s">
        <v>662</v>
      </c>
      <c r="D10" s="335" t="s">
        <v>622</v>
      </c>
      <c r="E10" s="339" t="s">
        <v>661</v>
      </c>
      <c r="F10" s="294"/>
      <c r="G10" s="230"/>
      <c r="H10" s="230">
        <v>0</v>
      </c>
      <c r="I10" s="230">
        <v>3</v>
      </c>
      <c r="J10" s="296"/>
      <c r="K10" s="202" t="s">
        <v>139</v>
      </c>
    </row>
    <row r="11" spans="1:11" ht="19.95" customHeight="1">
      <c r="A11" s="203">
        <v>2</v>
      </c>
      <c r="B11" s="166" t="s">
        <v>287</v>
      </c>
      <c r="C11" s="166" t="s">
        <v>287</v>
      </c>
      <c r="D11" s="167" t="s">
        <v>55</v>
      </c>
      <c r="E11" s="304" t="s">
        <v>599</v>
      </c>
      <c r="F11" s="185" t="s">
        <v>56</v>
      </c>
      <c r="G11" s="203" t="s">
        <v>57</v>
      </c>
      <c r="H11" s="198">
        <f>SUM(H17:H20)</f>
        <v>0</v>
      </c>
      <c r="I11" s="198">
        <f>SUM(I17:I20)</f>
        <v>8</v>
      </c>
      <c r="J11" s="199">
        <f>H11/I11</f>
        <v>0</v>
      </c>
      <c r="K11" s="55" t="s">
        <v>138</v>
      </c>
    </row>
    <row r="12" spans="1:11" ht="20.399999999999999">
      <c r="A12" s="219" t="s">
        <v>158</v>
      </c>
      <c r="B12" s="49" t="s">
        <v>289</v>
      </c>
      <c r="C12" s="49" t="s">
        <v>829</v>
      </c>
      <c r="D12" s="176" t="s">
        <v>58</v>
      </c>
      <c r="E12" s="297" t="s">
        <v>686</v>
      </c>
      <c r="F12" s="218"/>
      <c r="G12" s="200"/>
      <c r="H12" s="201"/>
      <c r="I12" s="201"/>
      <c r="J12" s="202"/>
      <c r="K12" s="202" t="s">
        <v>139</v>
      </c>
    </row>
    <row r="13" spans="1:11" s="256" customFormat="1" ht="20.399999999999999">
      <c r="A13" s="219" t="s">
        <v>159</v>
      </c>
      <c r="B13" s="49" t="s">
        <v>290</v>
      </c>
      <c r="C13" s="49" t="s">
        <v>830</v>
      </c>
      <c r="D13" s="176" t="s">
        <v>58</v>
      </c>
      <c r="E13" s="297" t="s">
        <v>687</v>
      </c>
      <c r="F13" s="218"/>
      <c r="G13" s="200"/>
      <c r="H13" s="201"/>
      <c r="I13" s="201"/>
      <c r="J13" s="202"/>
      <c r="K13" s="295" t="s">
        <v>139</v>
      </c>
    </row>
    <row r="14" spans="1:11" ht="20.399999999999999">
      <c r="A14" s="219" t="s">
        <v>160</v>
      </c>
      <c r="B14" s="49" t="s">
        <v>689</v>
      </c>
      <c r="C14" s="49" t="s">
        <v>831</v>
      </c>
      <c r="D14" s="176" t="s">
        <v>58</v>
      </c>
      <c r="E14" s="297"/>
      <c r="F14" s="218"/>
      <c r="G14" s="200"/>
      <c r="H14" s="201"/>
      <c r="I14" s="201"/>
      <c r="J14" s="202"/>
      <c r="K14" s="295" t="s">
        <v>139</v>
      </c>
    </row>
    <row r="15" spans="1:11" ht="37.950000000000003" customHeight="1">
      <c r="A15" s="220" t="s">
        <v>192</v>
      </c>
      <c r="B15" s="58" t="s">
        <v>690</v>
      </c>
      <c r="C15" s="58" t="s">
        <v>832</v>
      </c>
      <c r="D15" s="177" t="s">
        <v>58</v>
      </c>
      <c r="E15" s="297" t="s">
        <v>688</v>
      </c>
      <c r="F15" s="218"/>
      <c r="G15" s="200"/>
      <c r="H15" s="201"/>
      <c r="I15" s="201"/>
      <c r="J15" s="202"/>
      <c r="K15" s="295" t="s">
        <v>139</v>
      </c>
    </row>
    <row r="16" spans="1:11" ht="30.6">
      <c r="A16" s="220" t="s">
        <v>204</v>
      </c>
      <c r="B16" s="58" t="s">
        <v>291</v>
      </c>
      <c r="C16" s="58" t="s">
        <v>833</v>
      </c>
      <c r="D16" s="177" t="s">
        <v>58</v>
      </c>
      <c r="E16" s="297"/>
      <c r="F16" s="218"/>
      <c r="G16" s="200"/>
      <c r="H16" s="201"/>
      <c r="I16" s="201"/>
      <c r="J16" s="202"/>
      <c r="K16" s="295" t="s">
        <v>139</v>
      </c>
    </row>
    <row r="17" spans="1:11" ht="51">
      <c r="A17" s="220" t="s">
        <v>834</v>
      </c>
      <c r="B17" s="58" t="s">
        <v>247</v>
      </c>
      <c r="C17" s="58" t="s">
        <v>705</v>
      </c>
      <c r="D17" s="340" t="s">
        <v>58</v>
      </c>
      <c r="E17" s="332" t="s">
        <v>789</v>
      </c>
      <c r="F17" s="218"/>
      <c r="G17" s="200"/>
      <c r="H17" s="201"/>
      <c r="I17" s="201"/>
      <c r="J17" s="202"/>
      <c r="K17" s="202" t="s">
        <v>139</v>
      </c>
    </row>
    <row r="18" spans="1:11" ht="13.2" customHeight="1">
      <c r="A18" s="221">
        <v>2</v>
      </c>
      <c r="B18" s="60" t="s">
        <v>205</v>
      </c>
      <c r="C18" s="60" t="s">
        <v>205</v>
      </c>
      <c r="D18" s="67" t="s">
        <v>55</v>
      </c>
      <c r="E18" s="250"/>
      <c r="F18" s="192" t="s">
        <v>56</v>
      </c>
      <c r="G18" s="204" t="s">
        <v>57</v>
      </c>
      <c r="H18" s="194"/>
      <c r="I18" s="194"/>
      <c r="J18" s="55"/>
      <c r="K18" s="55" t="s">
        <v>138</v>
      </c>
    </row>
    <row r="19" spans="1:11" ht="20.399999999999999">
      <c r="A19" s="220" t="s">
        <v>206</v>
      </c>
      <c r="B19" s="58" t="s">
        <v>248</v>
      </c>
      <c r="C19" s="58" t="s">
        <v>774</v>
      </c>
      <c r="D19" s="177" t="s">
        <v>278</v>
      </c>
      <c r="E19" s="297"/>
      <c r="F19" s="218"/>
      <c r="G19" s="200"/>
      <c r="H19" s="196">
        <f>IF(F19="Ja",I19,0)</f>
        <v>0</v>
      </c>
      <c r="I19" s="196">
        <f>IF(F19="Ikke relevant",0,5)</f>
        <v>5</v>
      </c>
      <c r="J19" s="202"/>
      <c r="K19" s="202" t="s">
        <v>136</v>
      </c>
    </row>
    <row r="20" spans="1:11" ht="18" customHeight="1">
      <c r="A20" s="220" t="s">
        <v>207</v>
      </c>
      <c r="B20" s="58" t="s">
        <v>249</v>
      </c>
      <c r="C20" s="58" t="s">
        <v>600</v>
      </c>
      <c r="D20" s="177" t="s">
        <v>279</v>
      </c>
      <c r="E20" s="297"/>
      <c r="F20" s="218"/>
      <c r="G20" s="200"/>
      <c r="H20" s="196">
        <f>IF(F20="Ja",I20,0)</f>
        <v>0</v>
      </c>
      <c r="I20" s="196">
        <f>IF(F20="Ikke relevant",0,3)</f>
        <v>3</v>
      </c>
      <c r="J20" s="202"/>
      <c r="K20" s="202" t="s">
        <v>136</v>
      </c>
    </row>
    <row r="21" spans="1:11" ht="19.95" customHeight="1">
      <c r="A21" s="203">
        <v>3</v>
      </c>
      <c r="B21" s="166" t="s">
        <v>60</v>
      </c>
      <c r="C21" s="166" t="s">
        <v>60</v>
      </c>
      <c r="D21" s="167" t="s">
        <v>55</v>
      </c>
      <c r="E21" s="304" t="s">
        <v>599</v>
      </c>
      <c r="F21" s="185" t="s">
        <v>56</v>
      </c>
      <c r="G21" s="203" t="s">
        <v>57</v>
      </c>
      <c r="H21" s="198">
        <f>SUM(H26:H28)</f>
        <v>0</v>
      </c>
      <c r="I21" s="198">
        <f>SUM(I26:I28)</f>
        <v>10</v>
      </c>
      <c r="J21" s="199">
        <f>H21/I21</f>
        <v>0</v>
      </c>
      <c r="K21" s="167" t="s">
        <v>138</v>
      </c>
    </row>
    <row r="22" spans="1:11" ht="30.6">
      <c r="A22" s="219" t="s">
        <v>161</v>
      </c>
      <c r="B22" s="49" t="s">
        <v>137</v>
      </c>
      <c r="C22" s="49" t="s">
        <v>835</v>
      </c>
      <c r="D22" s="176" t="s">
        <v>58</v>
      </c>
      <c r="E22" s="297"/>
      <c r="F22" s="218"/>
      <c r="G22" s="200"/>
      <c r="H22" s="201"/>
      <c r="I22" s="201"/>
      <c r="J22" s="202"/>
      <c r="K22" s="202" t="s">
        <v>139</v>
      </c>
    </row>
    <row r="23" spans="1:11" ht="30.6">
      <c r="A23" s="219" t="s">
        <v>162</v>
      </c>
      <c r="B23" s="49" t="s">
        <v>706</v>
      </c>
      <c r="C23" s="49" t="s">
        <v>836</v>
      </c>
      <c r="D23" s="176" t="s">
        <v>58</v>
      </c>
      <c r="E23" s="297"/>
      <c r="F23" s="218"/>
      <c r="G23" s="200"/>
      <c r="H23" s="201"/>
      <c r="I23" s="201"/>
      <c r="J23" s="202"/>
      <c r="K23" s="202" t="s">
        <v>139</v>
      </c>
    </row>
    <row r="24" spans="1:11" ht="20.399999999999999">
      <c r="A24" s="219" t="s">
        <v>163</v>
      </c>
      <c r="B24" s="49" t="s">
        <v>479</v>
      </c>
      <c r="C24" s="49" t="s">
        <v>837</v>
      </c>
      <c r="D24" s="176" t="s">
        <v>58</v>
      </c>
      <c r="E24" s="297" t="s">
        <v>685</v>
      </c>
      <c r="F24" s="218"/>
      <c r="G24" s="200"/>
      <c r="H24" s="201"/>
      <c r="I24" s="201"/>
      <c r="J24" s="202"/>
      <c r="K24" s="202" t="s">
        <v>139</v>
      </c>
    </row>
    <row r="25" spans="1:11" ht="10.199999999999999">
      <c r="A25" s="222">
        <v>3</v>
      </c>
      <c r="B25" s="61" t="s">
        <v>205</v>
      </c>
      <c r="C25" s="61" t="s">
        <v>205</v>
      </c>
      <c r="D25" s="63" t="s">
        <v>55</v>
      </c>
      <c r="E25" s="248"/>
      <c r="F25" s="190" t="s">
        <v>56</v>
      </c>
      <c r="G25" s="205" t="s">
        <v>57</v>
      </c>
      <c r="H25" s="194"/>
      <c r="I25" s="194"/>
      <c r="J25" s="55"/>
      <c r="K25" s="55" t="s">
        <v>138</v>
      </c>
    </row>
    <row r="26" spans="1:11" ht="30.6">
      <c r="A26" s="219" t="s">
        <v>164</v>
      </c>
      <c r="B26" s="49" t="s">
        <v>707</v>
      </c>
      <c r="C26" s="51" t="s">
        <v>838</v>
      </c>
      <c r="D26" s="177" t="s">
        <v>279</v>
      </c>
      <c r="E26" s="297"/>
      <c r="F26" s="218"/>
      <c r="G26" s="200"/>
      <c r="H26" s="196">
        <f>IF(F26="Ja",I26,0)</f>
        <v>0</v>
      </c>
      <c r="I26" s="196">
        <f>IF(F26="Ikke relevant",0,3)</f>
        <v>3</v>
      </c>
      <c r="J26" s="202"/>
      <c r="K26" s="202" t="s">
        <v>136</v>
      </c>
    </row>
    <row r="27" spans="1:11" ht="20.399999999999999">
      <c r="A27" s="219" t="s">
        <v>208</v>
      </c>
      <c r="B27" s="49" t="s">
        <v>292</v>
      </c>
      <c r="C27" s="49" t="s">
        <v>839</v>
      </c>
      <c r="D27" s="177" t="s">
        <v>279</v>
      </c>
      <c r="E27" s="297"/>
      <c r="F27" s="218"/>
      <c r="G27" s="200"/>
      <c r="H27" s="196">
        <f>IF(F27="Ja",I27,0)</f>
        <v>0</v>
      </c>
      <c r="I27" s="196">
        <f>IF(F27="Ikke relevant",0,3)</f>
        <v>3</v>
      </c>
      <c r="J27" s="202"/>
      <c r="K27" s="202" t="s">
        <v>136</v>
      </c>
    </row>
    <row r="28" spans="1:11" ht="27.75" customHeight="1">
      <c r="A28" s="219" t="s">
        <v>209</v>
      </c>
      <c r="B28" s="49" t="s">
        <v>708</v>
      </c>
      <c r="C28" s="49" t="s">
        <v>601</v>
      </c>
      <c r="D28" s="177" t="s">
        <v>280</v>
      </c>
      <c r="E28" s="297"/>
      <c r="F28" s="218"/>
      <c r="G28" s="200"/>
      <c r="H28" s="196">
        <f>IF(F28="Ja",I28,0)</f>
        <v>0</v>
      </c>
      <c r="I28" s="196">
        <f>IF(F28="Ikke relevant",0,4)</f>
        <v>4</v>
      </c>
      <c r="J28" s="202"/>
      <c r="K28" s="202" t="s">
        <v>136</v>
      </c>
    </row>
    <row r="29" spans="1:11" s="265" customFormat="1" ht="30.6">
      <c r="A29" s="341" t="s">
        <v>675</v>
      </c>
      <c r="B29" s="336" t="s">
        <v>674</v>
      </c>
      <c r="C29" s="336" t="s">
        <v>709</v>
      </c>
      <c r="D29" s="340" t="s">
        <v>278</v>
      </c>
      <c r="E29" s="332" t="s">
        <v>790</v>
      </c>
      <c r="F29" s="342"/>
      <c r="G29" s="343"/>
      <c r="H29" s="344">
        <f>IF(F29="Ja",I29,0)</f>
        <v>0</v>
      </c>
      <c r="I29" s="344">
        <v>3</v>
      </c>
      <c r="J29" s="264"/>
      <c r="K29" s="264"/>
    </row>
    <row r="30" spans="1:11" ht="19.95" customHeight="1">
      <c r="A30" s="203">
        <v>4</v>
      </c>
      <c r="B30" s="166" t="s">
        <v>61</v>
      </c>
      <c r="C30" s="166" t="s">
        <v>61</v>
      </c>
      <c r="D30" s="167" t="s">
        <v>55</v>
      </c>
      <c r="E30" s="304" t="s">
        <v>599</v>
      </c>
      <c r="F30" s="185" t="s">
        <v>56</v>
      </c>
      <c r="G30" s="203" t="s">
        <v>57</v>
      </c>
      <c r="H30" s="198">
        <f>SUM(H31:H43)</f>
        <v>0</v>
      </c>
      <c r="I30" s="198">
        <f>SUM(I31:I43)</f>
        <v>15</v>
      </c>
      <c r="J30" s="199">
        <f>H30/I30</f>
        <v>0</v>
      </c>
      <c r="K30" s="167" t="s">
        <v>138</v>
      </c>
    </row>
    <row r="31" spans="1:11" ht="20.399999999999999">
      <c r="A31" s="223" t="s">
        <v>165</v>
      </c>
      <c r="B31" s="168" t="s">
        <v>250</v>
      </c>
      <c r="C31" s="168" t="s">
        <v>710</v>
      </c>
      <c r="D31" s="178" t="s">
        <v>58</v>
      </c>
      <c r="E31" s="297"/>
      <c r="F31" s="218"/>
      <c r="G31" s="200"/>
      <c r="H31" s="201"/>
      <c r="I31" s="201"/>
      <c r="J31" s="202"/>
      <c r="K31" s="202" t="s">
        <v>139</v>
      </c>
    </row>
    <row r="32" spans="1:11" ht="20.399999999999999">
      <c r="A32" s="223" t="s">
        <v>166</v>
      </c>
      <c r="B32" s="168" t="s">
        <v>712</v>
      </c>
      <c r="C32" s="168" t="s">
        <v>711</v>
      </c>
      <c r="D32" s="178" t="str">
        <f>$D$31</f>
        <v>Obligatorisk</v>
      </c>
      <c r="E32" s="297"/>
      <c r="F32" s="218"/>
      <c r="G32" s="200"/>
      <c r="H32" s="201"/>
      <c r="I32" s="201"/>
      <c r="J32" s="202"/>
      <c r="K32" s="202" t="s">
        <v>139</v>
      </c>
    </row>
    <row r="33" spans="1:11" ht="20.399999999999999">
      <c r="A33" s="223" t="s">
        <v>167</v>
      </c>
      <c r="B33" s="168" t="s">
        <v>481</v>
      </c>
      <c r="C33" s="168" t="s">
        <v>840</v>
      </c>
      <c r="D33" s="179" t="s">
        <v>58</v>
      </c>
      <c r="E33" s="297"/>
      <c r="F33" s="218"/>
      <c r="G33" s="200"/>
      <c r="H33" s="201"/>
      <c r="I33" s="201"/>
      <c r="J33" s="202"/>
      <c r="K33" s="202" t="s">
        <v>139</v>
      </c>
    </row>
    <row r="34" spans="1:11" ht="20.399999999999999">
      <c r="A34" s="223" t="s">
        <v>480</v>
      </c>
      <c r="B34" s="168" t="s">
        <v>713</v>
      </c>
      <c r="C34" s="168" t="s">
        <v>841</v>
      </c>
      <c r="D34" s="179" t="s">
        <v>58</v>
      </c>
      <c r="E34" s="297"/>
      <c r="F34" s="218"/>
      <c r="G34" s="200"/>
      <c r="H34" s="201"/>
      <c r="I34" s="201"/>
      <c r="J34" s="202"/>
      <c r="K34" s="202" t="s">
        <v>139</v>
      </c>
    </row>
    <row r="35" spans="1:11" ht="20.399999999999999">
      <c r="A35" s="223" t="s">
        <v>210</v>
      </c>
      <c r="B35" s="168" t="s">
        <v>254</v>
      </c>
      <c r="C35" s="168" t="s">
        <v>842</v>
      </c>
      <c r="D35" s="179" t="s">
        <v>58</v>
      </c>
      <c r="E35" s="297"/>
      <c r="F35" s="218"/>
      <c r="G35" s="200"/>
      <c r="H35" s="201"/>
      <c r="I35" s="201"/>
      <c r="J35" s="202"/>
      <c r="K35" s="202" t="s">
        <v>139</v>
      </c>
    </row>
    <row r="36" spans="1:11" ht="20.399999999999999">
      <c r="A36" s="223" t="s">
        <v>211</v>
      </c>
      <c r="B36" s="168" t="s">
        <v>482</v>
      </c>
      <c r="C36" s="168" t="s">
        <v>843</v>
      </c>
      <c r="D36" s="179" t="s">
        <v>58</v>
      </c>
      <c r="E36" s="297"/>
      <c r="F36" s="218"/>
      <c r="G36" s="200"/>
      <c r="H36" s="201"/>
      <c r="I36" s="201"/>
      <c r="J36" s="202"/>
      <c r="K36" s="202" t="s">
        <v>139</v>
      </c>
    </row>
    <row r="37" spans="1:11" s="256" customFormat="1" ht="20.399999999999999">
      <c r="A37" s="224" t="s">
        <v>212</v>
      </c>
      <c r="B37" s="52" t="s">
        <v>483</v>
      </c>
      <c r="C37" s="52" t="s">
        <v>848</v>
      </c>
      <c r="D37" s="180" t="s">
        <v>58</v>
      </c>
      <c r="E37" s="297"/>
      <c r="F37" s="218"/>
      <c r="G37" s="200"/>
      <c r="H37" s="201"/>
      <c r="I37" s="201"/>
      <c r="J37" s="202"/>
      <c r="K37" s="255" t="s">
        <v>139</v>
      </c>
    </row>
    <row r="38" spans="1:11" ht="10.199999999999999">
      <c r="A38" s="222">
        <v>4</v>
      </c>
      <c r="B38" s="61" t="s">
        <v>220</v>
      </c>
      <c r="C38" s="61"/>
      <c r="D38" s="63" t="s">
        <v>55</v>
      </c>
      <c r="E38" s="248"/>
      <c r="F38" s="186" t="s">
        <v>56</v>
      </c>
      <c r="G38" s="205" t="s">
        <v>252</v>
      </c>
      <c r="H38" s="194"/>
      <c r="I38" s="194"/>
      <c r="J38" s="55"/>
      <c r="K38" s="55" t="s">
        <v>138</v>
      </c>
    </row>
    <row r="39" spans="1:11" ht="20.399999999999999">
      <c r="A39" s="224" t="s">
        <v>484</v>
      </c>
      <c r="B39" s="52" t="s">
        <v>253</v>
      </c>
      <c r="C39" s="52" t="s">
        <v>849</v>
      </c>
      <c r="D39" s="177" t="s">
        <v>279</v>
      </c>
      <c r="E39" s="297"/>
      <c r="F39" s="218"/>
      <c r="G39" s="200"/>
      <c r="H39" s="196">
        <f t="shared" ref="H39:H43" si="0">IF(F39="Ja",I39,0)</f>
        <v>0</v>
      </c>
      <c r="I39" s="196">
        <f t="shared" ref="I39:I41" si="1">IF(F39="Ikke relevant",0,3)</f>
        <v>3</v>
      </c>
      <c r="J39" s="202"/>
      <c r="K39" s="202" t="s">
        <v>136</v>
      </c>
    </row>
    <row r="40" spans="1:11" ht="20.399999999999999">
      <c r="A40" s="224" t="s">
        <v>168</v>
      </c>
      <c r="B40" s="52" t="s">
        <v>251</v>
      </c>
      <c r="C40" s="52" t="s">
        <v>850</v>
      </c>
      <c r="D40" s="177" t="s">
        <v>279</v>
      </c>
      <c r="E40" s="297"/>
      <c r="F40" s="218"/>
      <c r="G40" s="200"/>
      <c r="H40" s="196">
        <f t="shared" si="0"/>
        <v>0</v>
      </c>
      <c r="I40" s="196">
        <f t="shared" si="1"/>
        <v>3</v>
      </c>
      <c r="J40" s="202"/>
      <c r="K40" s="202" t="s">
        <v>136</v>
      </c>
    </row>
    <row r="41" spans="1:11" ht="20.399999999999999">
      <c r="A41" s="224" t="s">
        <v>169</v>
      </c>
      <c r="B41" s="52" t="s">
        <v>716</v>
      </c>
      <c r="C41" s="52" t="s">
        <v>851</v>
      </c>
      <c r="D41" s="177" t="s">
        <v>279</v>
      </c>
      <c r="E41" s="297"/>
      <c r="F41" s="218"/>
      <c r="G41" s="200"/>
      <c r="H41" s="196">
        <f t="shared" si="0"/>
        <v>0</v>
      </c>
      <c r="I41" s="196">
        <f t="shared" si="1"/>
        <v>3</v>
      </c>
      <c r="J41" s="202"/>
      <c r="K41" s="202" t="s">
        <v>139</v>
      </c>
    </row>
    <row r="42" spans="1:11" ht="20.399999999999999">
      <c r="A42" s="224" t="s">
        <v>485</v>
      </c>
      <c r="B42" s="52" t="s">
        <v>714</v>
      </c>
      <c r="C42" s="52" t="s">
        <v>852</v>
      </c>
      <c r="D42" s="177" t="s">
        <v>281</v>
      </c>
      <c r="E42" s="297"/>
      <c r="F42" s="218"/>
      <c r="G42" s="200"/>
      <c r="H42" s="196">
        <f t="shared" si="0"/>
        <v>0</v>
      </c>
      <c r="I42" s="196">
        <f>IF(F42="Ikke relevant",0,2)</f>
        <v>2</v>
      </c>
      <c r="J42" s="202"/>
      <c r="K42" s="202" t="s">
        <v>139</v>
      </c>
    </row>
    <row r="43" spans="1:11" ht="20.399999999999999">
      <c r="A43" s="224" t="s">
        <v>486</v>
      </c>
      <c r="B43" s="52" t="s">
        <v>715</v>
      </c>
      <c r="C43" s="52" t="s">
        <v>853</v>
      </c>
      <c r="D43" s="177" t="s">
        <v>280</v>
      </c>
      <c r="E43" s="297"/>
      <c r="F43" s="218"/>
      <c r="G43" s="200"/>
      <c r="H43" s="196">
        <f t="shared" si="0"/>
        <v>0</v>
      </c>
      <c r="I43" s="196">
        <f>IF(F43="Ikke relevant",0,4)</f>
        <v>4</v>
      </c>
      <c r="J43" s="202"/>
      <c r="K43" s="202" t="s">
        <v>139</v>
      </c>
    </row>
    <row r="44" spans="1:11" ht="19.95" customHeight="1">
      <c r="A44" s="203">
        <v>5</v>
      </c>
      <c r="B44" s="166" t="s">
        <v>288</v>
      </c>
      <c r="C44" s="166" t="s">
        <v>288</v>
      </c>
      <c r="D44" s="167" t="s">
        <v>55</v>
      </c>
      <c r="E44" s="304" t="s">
        <v>599</v>
      </c>
      <c r="F44" s="185" t="s">
        <v>56</v>
      </c>
      <c r="G44" s="203" t="s">
        <v>57</v>
      </c>
      <c r="H44" s="198">
        <f>SUM(H54:H57)</f>
        <v>0</v>
      </c>
      <c r="I44" s="198">
        <f>SUM(I54:I57)</f>
        <v>9</v>
      </c>
      <c r="J44" s="199">
        <f>H44/I44</f>
        <v>0</v>
      </c>
      <c r="K44" s="167" t="s">
        <v>138</v>
      </c>
    </row>
    <row r="45" spans="1:11" ht="20.399999999999999">
      <c r="A45" s="223" t="s">
        <v>170</v>
      </c>
      <c r="B45" s="168" t="s">
        <v>717</v>
      </c>
      <c r="C45" s="168" t="s">
        <v>847</v>
      </c>
      <c r="D45" s="179" t="s">
        <v>58</v>
      </c>
      <c r="E45" s="278" t="s">
        <v>677</v>
      </c>
      <c r="F45" s="218"/>
      <c r="G45" s="200"/>
      <c r="H45" s="201"/>
      <c r="I45" s="201"/>
      <c r="J45" s="202"/>
      <c r="K45" s="202" t="s">
        <v>139</v>
      </c>
    </row>
    <row r="46" spans="1:11" ht="21.6" customHeight="1">
      <c r="A46" s="223" t="s">
        <v>171</v>
      </c>
      <c r="B46" s="168" t="s">
        <v>255</v>
      </c>
      <c r="C46" s="168" t="s">
        <v>845</v>
      </c>
      <c r="D46" s="178" t="str">
        <f>$D$45</f>
        <v>Obligatorisk</v>
      </c>
      <c r="E46" s="297"/>
      <c r="F46" s="218"/>
      <c r="G46" s="200"/>
      <c r="H46" s="201"/>
      <c r="I46" s="201"/>
      <c r="J46" s="202"/>
      <c r="K46" s="202" t="s">
        <v>139</v>
      </c>
    </row>
    <row r="47" spans="1:11" ht="20.399999999999999">
      <c r="A47" s="223" t="s">
        <v>172</v>
      </c>
      <c r="B47" s="168" t="s">
        <v>255</v>
      </c>
      <c r="C47" s="168" t="s">
        <v>846</v>
      </c>
      <c r="D47" s="179" t="str">
        <f>$D$45</f>
        <v>Obligatorisk</v>
      </c>
      <c r="E47" s="278" t="s">
        <v>603</v>
      </c>
      <c r="F47" s="218"/>
      <c r="G47" s="200"/>
      <c r="H47" s="201"/>
      <c r="I47" s="201"/>
      <c r="J47" s="202"/>
      <c r="K47" s="202" t="s">
        <v>139</v>
      </c>
    </row>
    <row r="48" spans="1:11" ht="20.399999999999999">
      <c r="A48" s="223" t="s">
        <v>487</v>
      </c>
      <c r="B48" s="168" t="s">
        <v>256</v>
      </c>
      <c r="C48" s="168" t="s">
        <v>844</v>
      </c>
      <c r="D48" s="178" t="str">
        <f>$D$45</f>
        <v>Obligatorisk</v>
      </c>
      <c r="E48" s="297"/>
      <c r="F48" s="218"/>
      <c r="G48" s="200"/>
      <c r="H48" s="201"/>
      <c r="I48" s="201"/>
      <c r="J48" s="202"/>
      <c r="K48" s="202" t="s">
        <v>139</v>
      </c>
    </row>
    <row r="49" spans="1:12" ht="22.2" customHeight="1">
      <c r="A49" s="223" t="s">
        <v>213</v>
      </c>
      <c r="B49" s="168" t="s">
        <v>718</v>
      </c>
      <c r="C49" s="168" t="s">
        <v>854</v>
      </c>
      <c r="D49" s="179" t="s">
        <v>58</v>
      </c>
      <c r="E49" s="297"/>
      <c r="F49" s="218"/>
      <c r="G49" s="200"/>
      <c r="H49" s="201"/>
      <c r="I49" s="201"/>
      <c r="J49" s="202"/>
      <c r="K49" s="202" t="s">
        <v>139</v>
      </c>
    </row>
    <row r="50" spans="1:12" ht="30.6">
      <c r="A50" s="223" t="s">
        <v>214</v>
      </c>
      <c r="B50" s="168" t="s">
        <v>257</v>
      </c>
      <c r="C50" s="168" t="s">
        <v>855</v>
      </c>
      <c r="D50" s="178" t="str">
        <f>$D$45</f>
        <v>Obligatorisk</v>
      </c>
      <c r="E50" s="297"/>
      <c r="F50" s="218"/>
      <c r="G50" s="200"/>
      <c r="H50" s="201"/>
      <c r="I50" s="201"/>
      <c r="J50" s="202"/>
      <c r="K50" s="202" t="s">
        <v>139</v>
      </c>
    </row>
    <row r="51" spans="1:12" ht="30.6">
      <c r="A51" s="223" t="s">
        <v>215</v>
      </c>
      <c r="B51" s="168" t="s">
        <v>719</v>
      </c>
      <c r="C51" s="168" t="s">
        <v>856</v>
      </c>
      <c r="D51" s="168" t="s">
        <v>58</v>
      </c>
      <c r="E51" s="297"/>
      <c r="F51" s="218"/>
      <c r="G51" s="200"/>
      <c r="H51" s="201"/>
      <c r="I51" s="201"/>
      <c r="J51" s="202"/>
      <c r="K51" s="202" t="s">
        <v>139</v>
      </c>
    </row>
    <row r="52" spans="1:12" ht="20.399999999999999">
      <c r="A52" s="223" t="s">
        <v>216</v>
      </c>
      <c r="B52" s="168" t="s">
        <v>488</v>
      </c>
      <c r="C52" s="168" t="s">
        <v>857</v>
      </c>
      <c r="D52" s="179" t="s">
        <v>58</v>
      </c>
      <c r="E52" s="297"/>
      <c r="F52" s="218"/>
      <c r="G52" s="200"/>
      <c r="H52" s="201"/>
      <c r="I52" s="201"/>
      <c r="J52" s="202"/>
      <c r="K52" s="202" t="s">
        <v>139</v>
      </c>
    </row>
    <row r="53" spans="1:12" ht="10.199999999999999">
      <c r="A53" s="205">
        <v>5</v>
      </c>
      <c r="B53" s="64" t="s">
        <v>220</v>
      </c>
      <c r="C53" s="64" t="s">
        <v>220</v>
      </c>
      <c r="D53" s="65" t="s">
        <v>55</v>
      </c>
      <c r="E53" s="306"/>
      <c r="F53" s="186" t="str">
        <f>$F$44</f>
        <v>Ja/nej</v>
      </c>
      <c r="G53" s="206" t="str">
        <f>$G$44</f>
        <v>Evt. kommentarer</v>
      </c>
      <c r="H53" s="194"/>
      <c r="I53" s="194"/>
      <c r="J53" s="55"/>
      <c r="K53" s="55" t="s">
        <v>138</v>
      </c>
    </row>
    <row r="54" spans="1:12" s="12" customFormat="1" ht="30.6">
      <c r="A54" s="224" t="s">
        <v>173</v>
      </c>
      <c r="B54" s="52" t="s">
        <v>258</v>
      </c>
      <c r="C54" s="52" t="s">
        <v>858</v>
      </c>
      <c r="D54" s="177" t="s">
        <v>281</v>
      </c>
      <c r="E54" s="297"/>
      <c r="F54" s="218"/>
      <c r="G54" s="200"/>
      <c r="H54" s="196">
        <f>IF(F54="Ja",I54,0)</f>
        <v>0</v>
      </c>
      <c r="I54" s="196">
        <f>IF(F54="Ikke relevant",0,2)</f>
        <v>2</v>
      </c>
      <c r="J54" s="202"/>
      <c r="K54" s="202" t="s">
        <v>136</v>
      </c>
    </row>
    <row r="55" spans="1:12" ht="20.399999999999999">
      <c r="A55" s="224" t="s">
        <v>174</v>
      </c>
      <c r="B55" s="52" t="s">
        <v>255</v>
      </c>
      <c r="C55" s="52" t="s">
        <v>859</v>
      </c>
      <c r="D55" s="177" t="s">
        <v>279</v>
      </c>
      <c r="E55" s="278" t="s">
        <v>602</v>
      </c>
      <c r="F55" s="218"/>
      <c r="G55" s="200"/>
      <c r="H55" s="196">
        <f>IF(F55="Ja",I55,0)</f>
        <v>0</v>
      </c>
      <c r="I55" s="196">
        <f>IF(F55="Ikke relevant",0,3)</f>
        <v>3</v>
      </c>
      <c r="J55" s="202"/>
      <c r="K55" s="202" t="s">
        <v>136</v>
      </c>
    </row>
    <row r="56" spans="1:12" ht="20.399999999999999">
      <c r="A56" s="224" t="s">
        <v>140</v>
      </c>
      <c r="B56" s="52" t="s">
        <v>259</v>
      </c>
      <c r="C56" s="52" t="s">
        <v>860</v>
      </c>
      <c r="D56" s="177" t="s">
        <v>281</v>
      </c>
      <c r="E56" s="297"/>
      <c r="F56" s="218"/>
      <c r="G56" s="200"/>
      <c r="H56" s="196">
        <f>IF(F56="Ja",I56,0)</f>
        <v>0</v>
      </c>
      <c r="I56" s="196">
        <f t="shared" ref="I56:I57" si="2">IF(F56="Ikke relevant",0,2)</f>
        <v>2</v>
      </c>
      <c r="J56" s="202"/>
      <c r="K56" s="202" t="s">
        <v>136</v>
      </c>
    </row>
    <row r="57" spans="1:12" ht="25.2" customHeight="1">
      <c r="A57" s="224" t="s">
        <v>141</v>
      </c>
      <c r="B57" s="52" t="s">
        <v>260</v>
      </c>
      <c r="C57" s="52" t="s">
        <v>861</v>
      </c>
      <c r="D57" s="177" t="s">
        <v>281</v>
      </c>
      <c r="E57" s="297"/>
      <c r="F57" s="218"/>
      <c r="G57" s="200"/>
      <c r="H57" s="196">
        <f>IF(F57="Ja",I57,0)</f>
        <v>0</v>
      </c>
      <c r="I57" s="196">
        <f t="shared" si="2"/>
        <v>2</v>
      </c>
      <c r="J57" s="202"/>
      <c r="K57" s="202" t="s">
        <v>136</v>
      </c>
      <c r="L57"/>
    </row>
    <row r="58" spans="1:12" ht="19.95" customHeight="1">
      <c r="A58" s="203">
        <v>6</v>
      </c>
      <c r="B58" s="166" t="s">
        <v>62</v>
      </c>
      <c r="C58" s="166" t="s">
        <v>62</v>
      </c>
      <c r="D58" s="167" t="s">
        <v>55</v>
      </c>
      <c r="E58" s="304" t="s">
        <v>599</v>
      </c>
      <c r="F58" s="185" t="s">
        <v>56</v>
      </c>
      <c r="G58" s="203" t="s">
        <v>57</v>
      </c>
      <c r="H58" s="198">
        <f>SUM(H70:H75)</f>
        <v>0</v>
      </c>
      <c r="I58" s="198">
        <f>SUM(I70:I75)</f>
        <v>22</v>
      </c>
      <c r="J58" s="199">
        <f>H58/I58</f>
        <v>0</v>
      </c>
      <c r="K58" s="167" t="s">
        <v>138</v>
      </c>
    </row>
    <row r="59" spans="1:12" ht="20.399999999999999">
      <c r="A59" s="224" t="s">
        <v>142</v>
      </c>
      <c r="B59" s="52" t="s">
        <v>493</v>
      </c>
      <c r="C59" s="52" t="s">
        <v>862</v>
      </c>
      <c r="D59" s="180" t="s">
        <v>58</v>
      </c>
      <c r="E59" s="297"/>
      <c r="F59" s="218"/>
      <c r="G59" s="200"/>
      <c r="H59" s="201"/>
      <c r="I59" s="201"/>
      <c r="J59" s="202"/>
      <c r="K59" s="202" t="s">
        <v>139</v>
      </c>
    </row>
    <row r="60" spans="1:12" ht="20.399999999999999">
      <c r="A60" s="224" t="s">
        <v>217</v>
      </c>
      <c r="B60" s="52" t="s">
        <v>483</v>
      </c>
      <c r="C60" s="51" t="s">
        <v>863</v>
      </c>
      <c r="D60" s="180" t="s">
        <v>58</v>
      </c>
      <c r="E60" s="297"/>
      <c r="F60" s="218"/>
      <c r="G60" s="200"/>
      <c r="H60" s="201"/>
      <c r="I60" s="201"/>
      <c r="J60" s="202"/>
      <c r="K60" s="202" t="s">
        <v>139</v>
      </c>
    </row>
    <row r="61" spans="1:12" ht="20.399999999999999">
      <c r="A61" s="224" t="s">
        <v>489</v>
      </c>
      <c r="B61" s="52" t="s">
        <v>720</v>
      </c>
      <c r="C61" s="52" t="s">
        <v>864</v>
      </c>
      <c r="D61" s="180" t="s">
        <v>58</v>
      </c>
      <c r="E61" s="297"/>
      <c r="F61" s="218"/>
      <c r="G61" s="200"/>
      <c r="H61" s="201"/>
      <c r="I61" s="201"/>
      <c r="J61" s="202"/>
      <c r="K61" s="202" t="s">
        <v>139</v>
      </c>
    </row>
    <row r="62" spans="1:12" ht="20.399999999999999">
      <c r="A62" s="224" t="s">
        <v>490</v>
      </c>
      <c r="B62" s="52" t="s">
        <v>391</v>
      </c>
      <c r="C62" s="327" t="s">
        <v>721</v>
      </c>
      <c r="D62" s="181" t="s">
        <v>58</v>
      </c>
      <c r="E62" s="332" t="s">
        <v>775</v>
      </c>
      <c r="F62" s="218"/>
      <c r="G62" s="200"/>
      <c r="H62" s="201"/>
      <c r="I62" s="201"/>
      <c r="J62" s="202"/>
      <c r="K62" s="202" t="s">
        <v>139</v>
      </c>
    </row>
    <row r="63" spans="1:12" s="265" customFormat="1" ht="30.6">
      <c r="A63" s="224" t="s">
        <v>218</v>
      </c>
      <c r="B63" s="52" t="s">
        <v>494</v>
      </c>
      <c r="C63" s="52" t="s">
        <v>723</v>
      </c>
      <c r="D63" s="180" t="s">
        <v>58</v>
      </c>
      <c r="E63" s="297"/>
      <c r="F63" s="218"/>
      <c r="G63" s="200"/>
      <c r="H63" s="201"/>
      <c r="I63" s="201"/>
      <c r="J63" s="202"/>
      <c r="K63" s="202" t="s">
        <v>139</v>
      </c>
    </row>
    <row r="64" spans="1:12" s="265" customFormat="1" ht="30.6">
      <c r="A64" s="334" t="s">
        <v>676</v>
      </c>
      <c r="B64" s="335" t="s">
        <v>722</v>
      </c>
      <c r="C64" s="335" t="s">
        <v>691</v>
      </c>
      <c r="D64" s="337" t="s">
        <v>58</v>
      </c>
      <c r="E64" s="332" t="s">
        <v>661</v>
      </c>
      <c r="F64" s="276"/>
      <c r="G64" s="262"/>
      <c r="H64" s="263"/>
      <c r="I64" s="263"/>
      <c r="J64" s="264"/>
      <c r="K64" s="264"/>
    </row>
    <row r="65" spans="1:16" ht="30.6">
      <c r="A65" s="224" t="s">
        <v>491</v>
      </c>
      <c r="B65" s="52" t="s">
        <v>724</v>
      </c>
      <c r="C65" s="335" t="s">
        <v>663</v>
      </c>
      <c r="D65" s="180" t="s">
        <v>58</v>
      </c>
      <c r="E65" s="332" t="s">
        <v>776</v>
      </c>
      <c r="F65" s="218"/>
      <c r="G65" s="200"/>
      <c r="H65" s="201"/>
      <c r="I65" s="201"/>
      <c r="J65" s="202"/>
      <c r="K65" s="202" t="s">
        <v>139</v>
      </c>
    </row>
    <row r="66" spans="1:16" ht="20.399999999999999">
      <c r="A66" s="224" t="s">
        <v>219</v>
      </c>
      <c r="B66" s="52" t="s">
        <v>495</v>
      </c>
      <c r="C66" s="52" t="s">
        <v>865</v>
      </c>
      <c r="D66" s="180" t="s">
        <v>58</v>
      </c>
      <c r="E66" s="297"/>
      <c r="F66" s="218"/>
      <c r="G66" s="200"/>
      <c r="H66" s="201"/>
      <c r="I66" s="201"/>
      <c r="J66" s="202"/>
      <c r="K66" s="202" t="s">
        <v>139</v>
      </c>
    </row>
    <row r="67" spans="1:16" ht="20.399999999999999">
      <c r="A67" s="224" t="s">
        <v>492</v>
      </c>
      <c r="B67" s="52" t="s">
        <v>496</v>
      </c>
      <c r="C67" s="52" t="s">
        <v>866</v>
      </c>
      <c r="D67" s="180" t="s">
        <v>58</v>
      </c>
      <c r="E67" s="297"/>
      <c r="F67" s="218"/>
      <c r="G67" s="200"/>
      <c r="H67" s="201"/>
      <c r="I67" s="201"/>
      <c r="J67" s="202"/>
      <c r="K67" s="202" t="s">
        <v>139</v>
      </c>
    </row>
    <row r="68" spans="1:16" ht="20.399999999999999">
      <c r="A68" s="334" t="s">
        <v>605</v>
      </c>
      <c r="B68" s="335" t="s">
        <v>726</v>
      </c>
      <c r="C68" s="335" t="s">
        <v>725</v>
      </c>
      <c r="D68" s="340" t="s">
        <v>58</v>
      </c>
      <c r="E68" s="332" t="s">
        <v>616</v>
      </c>
      <c r="F68" s="261"/>
      <c r="G68" s="262"/>
      <c r="H68" s="263"/>
      <c r="I68" s="263"/>
      <c r="J68" s="264"/>
      <c r="K68" s="202" t="s">
        <v>139</v>
      </c>
    </row>
    <row r="69" spans="1:16" ht="10.199999999999999">
      <c r="A69" s="222">
        <v>6</v>
      </c>
      <c r="B69" s="61" t="s">
        <v>220</v>
      </c>
      <c r="C69" s="61" t="s">
        <v>220</v>
      </c>
      <c r="D69" s="61" t="str">
        <f>$D$58</f>
        <v>Type</v>
      </c>
      <c r="E69" s="248"/>
      <c r="F69" s="186" t="str">
        <f>$F$58</f>
        <v>Ja/nej</v>
      </c>
      <c r="G69" s="205" t="str">
        <f>$G$58</f>
        <v>Evt. kommentarer</v>
      </c>
      <c r="H69" s="194"/>
      <c r="I69" s="194"/>
      <c r="J69" s="55"/>
      <c r="K69" s="55" t="s">
        <v>138</v>
      </c>
    </row>
    <row r="70" spans="1:16" ht="20.399999999999999">
      <c r="A70" s="224" t="s">
        <v>175</v>
      </c>
      <c r="B70" s="52" t="s">
        <v>282</v>
      </c>
      <c r="C70" s="52" t="s">
        <v>868</v>
      </c>
      <c r="D70" s="177" t="s">
        <v>278</v>
      </c>
      <c r="E70" s="297"/>
      <c r="F70" s="218"/>
      <c r="G70" s="200"/>
      <c r="H70" s="196">
        <f t="shared" ref="H70:H75" si="3">IF(F70="Ja",I70,0)</f>
        <v>0</v>
      </c>
      <c r="I70" s="196">
        <f t="shared" ref="I70:I71" si="4">IF(F70="Ikke relevant",0,5)</f>
        <v>5</v>
      </c>
      <c r="J70" s="202"/>
      <c r="K70" s="202" t="s">
        <v>136</v>
      </c>
    </row>
    <row r="71" spans="1:16" s="256" customFormat="1" ht="10.199999999999999">
      <c r="A71" s="258" t="s">
        <v>176</v>
      </c>
      <c r="B71" s="259" t="s">
        <v>283</v>
      </c>
      <c r="C71" s="259" t="s">
        <v>604</v>
      </c>
      <c r="D71" s="251" t="s">
        <v>278</v>
      </c>
      <c r="E71" s="305" t="s">
        <v>777</v>
      </c>
      <c r="F71" s="252"/>
      <c r="G71" s="253"/>
      <c r="H71" s="260">
        <f t="shared" si="3"/>
        <v>0</v>
      </c>
      <c r="I71" s="260">
        <f t="shared" si="4"/>
        <v>5</v>
      </c>
      <c r="J71" s="255"/>
      <c r="K71" s="255" t="s">
        <v>136</v>
      </c>
    </row>
    <row r="72" spans="1:16" ht="20.399999999999999">
      <c r="A72" s="224" t="s">
        <v>177</v>
      </c>
      <c r="B72" s="52" t="s">
        <v>284</v>
      </c>
      <c r="C72" s="52" t="s">
        <v>867</v>
      </c>
      <c r="D72" s="177" t="s">
        <v>281</v>
      </c>
      <c r="E72" s="297"/>
      <c r="F72" s="218"/>
      <c r="G72" s="200"/>
      <c r="H72" s="196">
        <f t="shared" si="3"/>
        <v>0</v>
      </c>
      <c r="I72" s="196">
        <f>IF(F72="Ikke relevant",0,2)</f>
        <v>2</v>
      </c>
      <c r="J72" s="202"/>
      <c r="K72" s="202" t="s">
        <v>136</v>
      </c>
      <c r="M72"/>
      <c r="N72"/>
      <c r="O72"/>
      <c r="P72"/>
    </row>
    <row r="73" spans="1:16" s="12" customFormat="1" ht="20.399999999999999">
      <c r="A73" s="224" t="s">
        <v>498</v>
      </c>
      <c r="B73" s="52" t="s">
        <v>726</v>
      </c>
      <c r="C73" s="52" t="s">
        <v>869</v>
      </c>
      <c r="D73" s="177" t="s">
        <v>280</v>
      </c>
      <c r="E73" s="297"/>
      <c r="F73" s="218"/>
      <c r="G73" s="200"/>
      <c r="H73" s="196">
        <f t="shared" si="3"/>
        <v>0</v>
      </c>
      <c r="I73" s="196">
        <f>IF(F73="Ikke relevant",0,4)</f>
        <v>4</v>
      </c>
      <c r="J73" s="202"/>
      <c r="K73" s="202" t="s">
        <v>139</v>
      </c>
      <c r="M73"/>
      <c r="N73"/>
      <c r="O73"/>
      <c r="P73"/>
    </row>
    <row r="74" spans="1:16" ht="20.399999999999999">
      <c r="A74" s="224" t="s">
        <v>499</v>
      </c>
      <c r="B74" s="52" t="s">
        <v>778</v>
      </c>
      <c r="C74" s="52" t="s">
        <v>779</v>
      </c>
      <c r="D74" s="177" t="s">
        <v>279</v>
      </c>
      <c r="E74" s="297"/>
      <c r="F74" s="218"/>
      <c r="G74" s="200"/>
      <c r="H74" s="196">
        <f t="shared" si="3"/>
        <v>0</v>
      </c>
      <c r="I74" s="196">
        <f t="shared" ref="I74:I75" si="5">IF(F74="Ikke relevant",0,3)</f>
        <v>3</v>
      </c>
      <c r="J74" s="202"/>
      <c r="K74" s="202" t="s">
        <v>139</v>
      </c>
      <c r="M74"/>
      <c r="N74"/>
      <c r="O74"/>
      <c r="P74"/>
    </row>
    <row r="75" spans="1:16" ht="20.399999999999999">
      <c r="A75" s="224" t="s">
        <v>500</v>
      </c>
      <c r="B75" s="52" t="s">
        <v>497</v>
      </c>
      <c r="C75" s="52" t="s">
        <v>870</v>
      </c>
      <c r="D75" s="177" t="s">
        <v>279</v>
      </c>
      <c r="E75" s="297"/>
      <c r="F75" s="218"/>
      <c r="G75" s="200"/>
      <c r="H75" s="196">
        <f t="shared" si="3"/>
        <v>0</v>
      </c>
      <c r="I75" s="196">
        <f t="shared" si="5"/>
        <v>3</v>
      </c>
      <c r="J75" s="202"/>
      <c r="K75" s="202" t="s">
        <v>139</v>
      </c>
    </row>
    <row r="76" spans="1:16" ht="19.95" customHeight="1">
      <c r="A76" s="203">
        <v>7</v>
      </c>
      <c r="B76" s="166" t="s">
        <v>63</v>
      </c>
      <c r="C76" s="166" t="s">
        <v>63</v>
      </c>
      <c r="D76" s="167" t="s">
        <v>55</v>
      </c>
      <c r="E76" s="304" t="s">
        <v>599</v>
      </c>
      <c r="F76" s="185" t="s">
        <v>56</v>
      </c>
      <c r="G76" s="203" t="s">
        <v>57</v>
      </c>
      <c r="H76" s="198">
        <f>SUM(H77:H100)</f>
        <v>0</v>
      </c>
      <c r="I76" s="198">
        <f>SUM(I77:I100)</f>
        <v>44</v>
      </c>
      <c r="J76" s="199">
        <f>H76/I76</f>
        <v>0</v>
      </c>
      <c r="K76" s="167" t="s">
        <v>138</v>
      </c>
    </row>
    <row r="77" spans="1:16" ht="20.399999999999999">
      <c r="A77" s="219" t="s">
        <v>178</v>
      </c>
      <c r="B77" s="49" t="s">
        <v>692</v>
      </c>
      <c r="C77" s="49" t="s">
        <v>872</v>
      </c>
      <c r="D77" s="182" t="s">
        <v>58</v>
      </c>
      <c r="E77" s="297"/>
      <c r="F77" s="218"/>
      <c r="G77" s="200"/>
      <c r="H77" s="201"/>
      <c r="I77" s="201"/>
      <c r="J77" s="202"/>
      <c r="K77" s="202" t="s">
        <v>139</v>
      </c>
    </row>
    <row r="78" spans="1:16" ht="20.399999999999999">
      <c r="A78" s="219" t="s">
        <v>221</v>
      </c>
      <c r="B78" s="49" t="s">
        <v>262</v>
      </c>
      <c r="C78" s="51" t="s">
        <v>873</v>
      </c>
      <c r="D78" s="182" t="str">
        <f>$D$77</f>
        <v>Obligatorisk</v>
      </c>
      <c r="E78" s="297"/>
      <c r="F78" s="218"/>
      <c r="G78" s="200"/>
      <c r="H78" s="201"/>
      <c r="I78" s="201"/>
      <c r="J78" s="202"/>
      <c r="K78" s="202" t="s">
        <v>139</v>
      </c>
    </row>
    <row r="79" spans="1:16" ht="40.799999999999997">
      <c r="A79" s="219" t="s">
        <v>222</v>
      </c>
      <c r="B79" s="49" t="s">
        <v>727</v>
      </c>
      <c r="C79" s="49" t="s">
        <v>871</v>
      </c>
      <c r="D79" s="176" t="s">
        <v>58</v>
      </c>
      <c r="E79" s="297"/>
      <c r="F79" s="218"/>
      <c r="G79" s="200"/>
      <c r="H79" s="201"/>
      <c r="I79" s="201"/>
      <c r="J79" s="202"/>
      <c r="K79" s="202" t="s">
        <v>139</v>
      </c>
    </row>
    <row r="80" spans="1:16" ht="20.399999999999999">
      <c r="A80" s="219" t="s">
        <v>223</v>
      </c>
      <c r="B80" s="49" t="s">
        <v>780</v>
      </c>
      <c r="C80" s="49" t="s">
        <v>874</v>
      </c>
      <c r="D80" s="176" t="str">
        <f>$D$77</f>
        <v>Obligatorisk</v>
      </c>
      <c r="E80" s="297"/>
      <c r="F80" s="218"/>
      <c r="G80" s="200"/>
      <c r="H80" s="201"/>
      <c r="I80" s="201"/>
      <c r="J80" s="202"/>
      <c r="K80" s="202" t="s">
        <v>139</v>
      </c>
    </row>
    <row r="81" spans="1:11" ht="20.399999999999999">
      <c r="A81" s="219" t="s">
        <v>501</v>
      </c>
      <c r="B81" s="49" t="s">
        <v>606</v>
      </c>
      <c r="C81" s="49" t="s">
        <v>878</v>
      </c>
      <c r="D81" s="176" t="str">
        <f>$D$77</f>
        <v>Obligatorisk</v>
      </c>
      <c r="E81" s="297" t="s">
        <v>678</v>
      </c>
      <c r="F81" s="218"/>
      <c r="G81" s="200"/>
      <c r="H81" s="201"/>
      <c r="I81" s="201"/>
      <c r="J81" s="202"/>
      <c r="K81" s="202" t="s">
        <v>139</v>
      </c>
    </row>
    <row r="82" spans="1:11" ht="20.399999999999999">
      <c r="A82" s="219" t="s">
        <v>179</v>
      </c>
      <c r="B82" s="49" t="s">
        <v>264</v>
      </c>
      <c r="C82" s="49" t="s">
        <v>875</v>
      </c>
      <c r="D82" s="176" t="s">
        <v>58</v>
      </c>
      <c r="E82" s="297"/>
      <c r="F82" s="218"/>
      <c r="G82" s="200"/>
      <c r="H82" s="201"/>
      <c r="I82" s="201"/>
      <c r="J82" s="202"/>
      <c r="K82" s="202" t="s">
        <v>139</v>
      </c>
    </row>
    <row r="83" spans="1:11" ht="20.399999999999999">
      <c r="A83" s="219" t="s">
        <v>224</v>
      </c>
      <c r="B83" s="49" t="s">
        <v>504</v>
      </c>
      <c r="C83" s="51" t="s">
        <v>876</v>
      </c>
      <c r="D83" s="176" t="s">
        <v>58</v>
      </c>
      <c r="E83" s="297"/>
      <c r="F83" s="218"/>
      <c r="G83" s="200"/>
      <c r="H83" s="201"/>
      <c r="I83" s="201"/>
      <c r="J83" s="202"/>
      <c r="K83" s="202" t="s">
        <v>139</v>
      </c>
    </row>
    <row r="84" spans="1:11" ht="20.399999999999999">
      <c r="A84" s="219" t="s">
        <v>225</v>
      </c>
      <c r="B84" s="49" t="s">
        <v>728</v>
      </c>
      <c r="C84" s="51" t="s">
        <v>877</v>
      </c>
      <c r="D84" s="50" t="s">
        <v>58</v>
      </c>
      <c r="E84" s="297"/>
      <c r="F84" s="218"/>
      <c r="G84" s="200"/>
      <c r="H84" s="201"/>
      <c r="I84" s="201"/>
      <c r="J84" s="202"/>
      <c r="K84" s="202" t="s">
        <v>139</v>
      </c>
    </row>
    <row r="85" spans="1:11" ht="20.399999999999999">
      <c r="A85" s="219" t="s">
        <v>503</v>
      </c>
      <c r="B85" s="49" t="s">
        <v>505</v>
      </c>
      <c r="C85" s="51" t="s">
        <v>729</v>
      </c>
      <c r="D85" s="50" t="s">
        <v>58</v>
      </c>
      <c r="E85" s="297"/>
      <c r="F85" s="218"/>
      <c r="G85" s="200"/>
      <c r="H85" s="201"/>
      <c r="I85" s="201"/>
      <c r="J85" s="202"/>
      <c r="K85" s="202" t="s">
        <v>139</v>
      </c>
    </row>
    <row r="86" spans="1:11" ht="20.399999999999999">
      <c r="A86" s="219" t="s">
        <v>502</v>
      </c>
      <c r="B86" s="49" t="s">
        <v>263</v>
      </c>
      <c r="C86" s="49" t="s">
        <v>730</v>
      </c>
      <c r="D86" s="176" t="str">
        <f>$D$77</f>
        <v>Obligatorisk</v>
      </c>
      <c r="E86" s="297"/>
      <c r="F86" s="218"/>
      <c r="G86" s="200"/>
      <c r="H86" s="201"/>
      <c r="I86" s="201"/>
      <c r="J86" s="202"/>
      <c r="K86" s="202" t="s">
        <v>139</v>
      </c>
    </row>
    <row r="87" spans="1:11" ht="20.399999999999999">
      <c r="A87" s="219" t="s">
        <v>226</v>
      </c>
      <c r="B87" s="49" t="s">
        <v>506</v>
      </c>
      <c r="C87" s="49" t="s">
        <v>731</v>
      </c>
      <c r="D87" s="50" t="str">
        <f>$D$77</f>
        <v>Obligatorisk</v>
      </c>
      <c r="E87" s="297"/>
      <c r="F87" s="218"/>
      <c r="G87" s="200"/>
      <c r="H87" s="201"/>
      <c r="I87" s="201"/>
      <c r="J87" s="202"/>
      <c r="K87" s="202" t="s">
        <v>139</v>
      </c>
    </row>
    <row r="88" spans="1:11" ht="10.199999999999999">
      <c r="A88" s="222">
        <v>7</v>
      </c>
      <c r="B88" s="61" t="s">
        <v>205</v>
      </c>
      <c r="C88" s="61" t="s">
        <v>63</v>
      </c>
      <c r="D88" s="61" t="s">
        <v>55</v>
      </c>
      <c r="E88" s="249"/>
      <c r="F88" s="187" t="s">
        <v>56</v>
      </c>
      <c r="G88" s="205" t="s">
        <v>57</v>
      </c>
      <c r="H88" s="194"/>
      <c r="I88" s="194"/>
      <c r="J88" s="55"/>
      <c r="K88" s="55" t="s">
        <v>138</v>
      </c>
    </row>
    <row r="89" spans="1:11" ht="20.399999999999999">
      <c r="A89" s="219" t="s">
        <v>180</v>
      </c>
      <c r="B89" s="49" t="s">
        <v>732</v>
      </c>
      <c r="C89" s="49" t="s">
        <v>781</v>
      </c>
      <c r="D89" s="177" t="s">
        <v>279</v>
      </c>
      <c r="E89" s="297"/>
      <c r="F89" s="218"/>
      <c r="G89" s="200"/>
      <c r="H89" s="196">
        <f t="shared" ref="H89:H100" si="6">IF(F89="Ja",I89,0)</f>
        <v>0</v>
      </c>
      <c r="I89" s="196">
        <f>IF(F89="Ikke relevant",0,5)</f>
        <v>5</v>
      </c>
      <c r="J89" s="202"/>
      <c r="K89" s="202" t="s">
        <v>136</v>
      </c>
    </row>
    <row r="90" spans="1:11" s="273" customFormat="1" ht="20.399999999999999">
      <c r="A90" s="220" t="s">
        <v>181</v>
      </c>
      <c r="B90" s="58" t="s">
        <v>266</v>
      </c>
      <c r="C90" s="58" t="s">
        <v>733</v>
      </c>
      <c r="D90" s="177" t="s">
        <v>279</v>
      </c>
      <c r="E90" s="297"/>
      <c r="F90" s="218"/>
      <c r="G90" s="200"/>
      <c r="H90" s="196">
        <f t="shared" si="6"/>
        <v>0</v>
      </c>
      <c r="I90" s="196">
        <f>IF(F90="Ikke relevant",0,3)</f>
        <v>3</v>
      </c>
      <c r="J90" s="202"/>
      <c r="K90" s="272" t="s">
        <v>136</v>
      </c>
    </row>
    <row r="91" spans="1:11" ht="20.399999999999999" customHeight="1">
      <c r="A91" s="219" t="s">
        <v>143</v>
      </c>
      <c r="B91" s="49" t="s">
        <v>265</v>
      </c>
      <c r="C91" s="49" t="s">
        <v>879</v>
      </c>
      <c r="D91" s="177" t="s">
        <v>281</v>
      </c>
      <c r="E91" s="297"/>
      <c r="F91" s="218"/>
      <c r="G91" s="200"/>
      <c r="H91" s="196">
        <f t="shared" si="6"/>
        <v>0</v>
      </c>
      <c r="I91" s="196">
        <f>IF(F91="Ikke relevant",0,2)</f>
        <v>2</v>
      </c>
      <c r="J91" s="202"/>
      <c r="K91" s="202" t="s">
        <v>136</v>
      </c>
    </row>
    <row r="92" spans="1:11" ht="19.2" customHeight="1">
      <c r="A92" s="219" t="s">
        <v>144</v>
      </c>
      <c r="B92" s="49" t="s">
        <v>267</v>
      </c>
      <c r="C92" s="49" t="s">
        <v>880</v>
      </c>
      <c r="D92" s="177" t="s">
        <v>279</v>
      </c>
      <c r="E92" s="297"/>
      <c r="F92" s="218"/>
      <c r="G92" s="200"/>
      <c r="H92" s="196">
        <f t="shared" si="6"/>
        <v>0</v>
      </c>
      <c r="I92" s="196">
        <f>IF(F92="Ikke relevant",0,3)</f>
        <v>3</v>
      </c>
      <c r="J92" s="202"/>
      <c r="K92" s="202" t="s">
        <v>136</v>
      </c>
    </row>
    <row r="93" spans="1:11" ht="22.95" customHeight="1">
      <c r="A93" s="219" t="s">
        <v>145</v>
      </c>
      <c r="B93" s="49" t="s">
        <v>693</v>
      </c>
      <c r="C93" s="49" t="s">
        <v>782</v>
      </c>
      <c r="D93" s="177" t="s">
        <v>278</v>
      </c>
      <c r="E93" s="297"/>
      <c r="F93" s="218"/>
      <c r="G93" s="200"/>
      <c r="H93" s="196">
        <f t="shared" si="6"/>
        <v>0</v>
      </c>
      <c r="I93" s="196">
        <f>IF(F93="Ikke relevant",0,5)</f>
        <v>5</v>
      </c>
      <c r="J93" s="202"/>
      <c r="K93" s="202" t="s">
        <v>136</v>
      </c>
    </row>
    <row r="94" spans="1:11" ht="20.399999999999999">
      <c r="A94" s="266" t="s">
        <v>146</v>
      </c>
      <c r="B94" s="267" t="s">
        <v>694</v>
      </c>
      <c r="C94" s="267" t="s">
        <v>734</v>
      </c>
      <c r="D94" s="268" t="s">
        <v>279</v>
      </c>
      <c r="E94" s="279" t="s">
        <v>617</v>
      </c>
      <c r="F94" s="269"/>
      <c r="G94" s="270"/>
      <c r="H94" s="271">
        <f t="shared" si="6"/>
        <v>0</v>
      </c>
      <c r="I94" s="271">
        <f>IF(F94="Ikke relevant",0,3)</f>
        <v>3</v>
      </c>
      <c r="J94" s="272"/>
      <c r="K94" s="202" t="s">
        <v>136</v>
      </c>
    </row>
    <row r="95" spans="1:11" ht="20.399999999999999">
      <c r="A95" s="219" t="s">
        <v>227</v>
      </c>
      <c r="B95" s="49" t="s">
        <v>695</v>
      </c>
      <c r="C95" s="49" t="s">
        <v>881</v>
      </c>
      <c r="D95" s="177" t="s">
        <v>280</v>
      </c>
      <c r="E95" s="297"/>
      <c r="F95" s="218"/>
      <c r="G95" s="200"/>
      <c r="H95" s="196">
        <f t="shared" si="6"/>
        <v>0</v>
      </c>
      <c r="I95" s="196">
        <f>IF(F95="Ikke relevant",0,4)</f>
        <v>4</v>
      </c>
      <c r="J95" s="202"/>
      <c r="K95" s="202" t="s">
        <v>136</v>
      </c>
    </row>
    <row r="96" spans="1:11" ht="20.399999999999999">
      <c r="A96" s="219" t="s">
        <v>228</v>
      </c>
      <c r="B96" s="49" t="s">
        <v>696</v>
      </c>
      <c r="C96" s="49" t="s">
        <v>882</v>
      </c>
      <c r="D96" s="177" t="s">
        <v>278</v>
      </c>
      <c r="E96" s="297"/>
      <c r="F96" s="218"/>
      <c r="G96" s="200"/>
      <c r="H96" s="196">
        <f t="shared" si="6"/>
        <v>0</v>
      </c>
      <c r="I96" s="196">
        <f t="shared" ref="I96:I97" si="7">IF(F96="Ikke relevant",0,5)</f>
        <v>5</v>
      </c>
      <c r="J96" s="202"/>
      <c r="K96" s="202" t="s">
        <v>136</v>
      </c>
    </row>
    <row r="97" spans="1:11" ht="20.399999999999999">
      <c r="A97" s="219" t="s">
        <v>229</v>
      </c>
      <c r="B97" s="49" t="s">
        <v>697</v>
      </c>
      <c r="C97" s="49" t="s">
        <v>883</v>
      </c>
      <c r="D97" s="177" t="s">
        <v>278</v>
      </c>
      <c r="E97" s="297"/>
      <c r="F97" s="218"/>
      <c r="G97" s="200"/>
      <c r="H97" s="196">
        <f t="shared" si="6"/>
        <v>0</v>
      </c>
      <c r="I97" s="196">
        <f t="shared" si="7"/>
        <v>5</v>
      </c>
      <c r="J97" s="202"/>
      <c r="K97" s="202" t="s">
        <v>136</v>
      </c>
    </row>
    <row r="98" spans="1:11" ht="20.399999999999999">
      <c r="A98" s="220" t="s">
        <v>507</v>
      </c>
      <c r="B98" s="49" t="s">
        <v>508</v>
      </c>
      <c r="C98" s="49" t="s">
        <v>884</v>
      </c>
      <c r="D98" s="177" t="s">
        <v>279</v>
      </c>
      <c r="E98" s="297"/>
      <c r="F98" s="218"/>
      <c r="G98" s="200"/>
      <c r="H98" s="196">
        <f t="shared" si="6"/>
        <v>0</v>
      </c>
      <c r="I98" s="196">
        <v>3</v>
      </c>
      <c r="J98" s="202"/>
      <c r="K98" s="202" t="s">
        <v>136</v>
      </c>
    </row>
    <row r="99" spans="1:11" ht="20.399999999999999">
      <c r="A99" s="220" t="s">
        <v>668</v>
      </c>
      <c r="B99" s="275" t="s">
        <v>667</v>
      </c>
      <c r="C99" s="275" t="s">
        <v>885</v>
      </c>
      <c r="D99" s="257" t="s">
        <v>281</v>
      </c>
      <c r="E99" s="297"/>
      <c r="F99" s="218"/>
      <c r="G99" s="200"/>
      <c r="H99" s="196">
        <v>0</v>
      </c>
      <c r="I99" s="196">
        <v>2</v>
      </c>
      <c r="J99" s="202"/>
      <c r="K99" s="202" t="s">
        <v>136</v>
      </c>
    </row>
    <row r="100" spans="1:11" s="12" customFormat="1" ht="20.399999999999999">
      <c r="A100" s="219" t="s">
        <v>147</v>
      </c>
      <c r="B100" s="49" t="s">
        <v>509</v>
      </c>
      <c r="C100" s="49" t="s">
        <v>735</v>
      </c>
      <c r="D100" s="177" t="s">
        <v>280</v>
      </c>
      <c r="E100" s="297"/>
      <c r="F100" s="218"/>
      <c r="G100" s="200"/>
      <c r="H100" s="196">
        <f t="shared" si="6"/>
        <v>0</v>
      </c>
      <c r="I100" s="196">
        <f>IF(F100="Ikke relevant",0,4)</f>
        <v>4</v>
      </c>
      <c r="J100" s="202"/>
      <c r="K100" s="202" t="s">
        <v>136</v>
      </c>
    </row>
    <row r="101" spans="1:11" ht="20.399999999999999">
      <c r="A101" s="220" t="s">
        <v>698</v>
      </c>
      <c r="B101" s="58" t="s">
        <v>276</v>
      </c>
      <c r="C101" s="58" t="s">
        <v>886</v>
      </c>
      <c r="D101" s="59" t="s">
        <v>279</v>
      </c>
      <c r="E101" s="297"/>
      <c r="F101" s="218"/>
      <c r="G101" s="200"/>
      <c r="H101" s="196">
        <f>IF(F101="Ja",I101,0)</f>
        <v>0</v>
      </c>
      <c r="I101" s="196">
        <f>IF(F101="Ikke relevant",0,3)</f>
        <v>3</v>
      </c>
      <c r="J101" s="202"/>
      <c r="K101" s="202" t="s">
        <v>136</v>
      </c>
    </row>
    <row r="102" spans="1:11" ht="19.95" customHeight="1">
      <c r="A102" s="203">
        <v>8</v>
      </c>
      <c r="B102" s="166" t="s">
        <v>64</v>
      </c>
      <c r="C102" s="166" t="s">
        <v>64</v>
      </c>
      <c r="D102" s="167" t="s">
        <v>55</v>
      </c>
      <c r="E102" s="304" t="s">
        <v>599</v>
      </c>
      <c r="F102" s="185" t="s">
        <v>56</v>
      </c>
      <c r="G102" s="203" t="s">
        <v>57</v>
      </c>
      <c r="H102" s="198">
        <f>SUM(H108:H115)</f>
        <v>0</v>
      </c>
      <c r="I102" s="198">
        <f>SUM(I108:I115)</f>
        <v>25</v>
      </c>
      <c r="J102" s="199">
        <f>H102/I102</f>
        <v>0</v>
      </c>
      <c r="K102" s="167" t="s">
        <v>138</v>
      </c>
    </row>
    <row r="103" spans="1:11" ht="20.399999999999999">
      <c r="A103" s="219" t="s">
        <v>182</v>
      </c>
      <c r="B103" s="49" t="s">
        <v>736</v>
      </c>
      <c r="C103" s="49" t="s">
        <v>737</v>
      </c>
      <c r="D103" s="176" t="s">
        <v>58</v>
      </c>
      <c r="E103" s="297"/>
      <c r="F103" s="218"/>
      <c r="G103" s="200"/>
      <c r="H103" s="201"/>
      <c r="I103" s="201"/>
      <c r="J103" s="202"/>
      <c r="K103" s="202" t="s">
        <v>139</v>
      </c>
    </row>
    <row r="104" spans="1:11" ht="20.399999999999999">
      <c r="A104" s="219" t="s">
        <v>148</v>
      </c>
      <c r="B104" s="49" t="s">
        <v>665</v>
      </c>
      <c r="C104" s="49" t="s">
        <v>738</v>
      </c>
      <c r="D104" s="176" t="s">
        <v>58</v>
      </c>
      <c r="E104" s="278" t="s">
        <v>666</v>
      </c>
      <c r="F104" s="218"/>
      <c r="G104" s="200"/>
      <c r="H104" s="201"/>
      <c r="I104" s="201"/>
      <c r="J104" s="202"/>
      <c r="K104" s="202" t="s">
        <v>139</v>
      </c>
    </row>
    <row r="105" spans="1:11" s="265" customFormat="1" ht="20.399999999999999">
      <c r="A105" s="219" t="s">
        <v>183</v>
      </c>
      <c r="B105" s="49" t="s">
        <v>194</v>
      </c>
      <c r="C105" s="49" t="s">
        <v>739</v>
      </c>
      <c r="D105" s="182" t="s">
        <v>58</v>
      </c>
      <c r="E105" s="297"/>
      <c r="F105" s="218"/>
      <c r="G105" s="200"/>
      <c r="H105" s="201"/>
      <c r="I105" s="201"/>
      <c r="J105" s="202"/>
      <c r="K105" s="202" t="s">
        <v>139</v>
      </c>
    </row>
    <row r="106" spans="1:11" s="265" customFormat="1" ht="20.399999999999999">
      <c r="A106" s="219" t="s">
        <v>230</v>
      </c>
      <c r="B106" s="49" t="s">
        <v>741</v>
      </c>
      <c r="C106" s="49" t="s">
        <v>740</v>
      </c>
      <c r="D106" s="182" t="str">
        <f>$D$105</f>
        <v>Obligatorisk</v>
      </c>
      <c r="E106" s="297"/>
      <c r="F106" s="218"/>
      <c r="G106" s="200"/>
      <c r="H106" s="201"/>
      <c r="I106" s="201"/>
      <c r="J106" s="202"/>
      <c r="K106" s="202" t="s">
        <v>139</v>
      </c>
    </row>
    <row r="107" spans="1:11" ht="10.199999999999999">
      <c r="A107" s="222">
        <v>8</v>
      </c>
      <c r="B107" s="61" t="s">
        <v>205</v>
      </c>
      <c r="C107" s="61" t="s">
        <v>220</v>
      </c>
      <c r="D107" s="61" t="s">
        <v>55</v>
      </c>
      <c r="E107" s="248"/>
      <c r="F107" s="186" t="s">
        <v>56</v>
      </c>
      <c r="G107" s="205" t="s">
        <v>246</v>
      </c>
      <c r="H107" s="194"/>
      <c r="I107" s="194"/>
      <c r="J107" s="55"/>
      <c r="K107" s="55" t="s">
        <v>138</v>
      </c>
    </row>
    <row r="108" spans="1:11" ht="20.399999999999999">
      <c r="A108" s="219" t="s">
        <v>610</v>
      </c>
      <c r="B108" s="49" t="s">
        <v>743</v>
      </c>
      <c r="C108" s="49" t="s">
        <v>742</v>
      </c>
      <c r="D108" s="177" t="s">
        <v>279</v>
      </c>
      <c r="E108" s="278" t="s">
        <v>607</v>
      </c>
      <c r="F108" s="218"/>
      <c r="G108" s="200"/>
      <c r="H108" s="196">
        <f t="shared" ref="H108:H115" si="8">IF(F108="Ja",I108,0)</f>
        <v>0</v>
      </c>
      <c r="I108" s="196">
        <f>IF(F108="Ikke relevant",0,3)</f>
        <v>3</v>
      </c>
      <c r="J108" s="202"/>
      <c r="K108" s="202" t="s">
        <v>136</v>
      </c>
    </row>
    <row r="109" spans="1:11" ht="20.399999999999999">
      <c r="A109" s="274" t="s">
        <v>608</v>
      </c>
      <c r="B109" s="275" t="s">
        <v>744</v>
      </c>
      <c r="C109" s="275" t="s">
        <v>887</v>
      </c>
      <c r="D109" s="257" t="s">
        <v>279</v>
      </c>
      <c r="E109" s="278" t="s">
        <v>655</v>
      </c>
      <c r="F109" s="276"/>
      <c r="G109" s="262"/>
      <c r="H109" s="277">
        <f t="shared" ref="H109:H110" si="9">IF(F109="Ja",I109,0)</f>
        <v>0</v>
      </c>
      <c r="I109" s="277">
        <f>IF(F109="Ikke relevant",0,3)</f>
        <v>3</v>
      </c>
      <c r="J109" s="264"/>
      <c r="K109" s="202" t="s">
        <v>136</v>
      </c>
    </row>
    <row r="110" spans="1:11" ht="20.399999999999999">
      <c r="A110" s="274" t="s">
        <v>609</v>
      </c>
      <c r="B110" s="275" t="s">
        <v>611</v>
      </c>
      <c r="C110" s="275" t="s">
        <v>888</v>
      </c>
      <c r="D110" s="257" t="s">
        <v>279</v>
      </c>
      <c r="E110" s="278" t="s">
        <v>612</v>
      </c>
      <c r="F110" s="276"/>
      <c r="G110" s="262"/>
      <c r="H110" s="277">
        <f t="shared" si="9"/>
        <v>0</v>
      </c>
      <c r="I110" s="277">
        <f>IF(F110="Ikke relevant",0,3)</f>
        <v>3</v>
      </c>
      <c r="J110" s="264"/>
      <c r="K110" s="202" t="s">
        <v>136</v>
      </c>
    </row>
    <row r="111" spans="1:11" ht="20.399999999999999">
      <c r="A111" s="225" t="s">
        <v>193</v>
      </c>
      <c r="B111" s="51" t="s">
        <v>511</v>
      </c>
      <c r="C111" s="51" t="s">
        <v>889</v>
      </c>
      <c r="D111" s="177" t="s">
        <v>278</v>
      </c>
      <c r="E111" s="297"/>
      <c r="F111" s="218"/>
      <c r="G111" s="200"/>
      <c r="H111" s="196">
        <f t="shared" si="8"/>
        <v>0</v>
      </c>
      <c r="I111" s="196">
        <f>IF(F111="Ikke relevant",0,5)</f>
        <v>5</v>
      </c>
      <c r="J111" s="202"/>
      <c r="K111" s="202" t="s">
        <v>136</v>
      </c>
    </row>
    <row r="112" spans="1:11" ht="20.399999999999999">
      <c r="A112" s="220" t="s">
        <v>195</v>
      </c>
      <c r="B112" s="58" t="s">
        <v>194</v>
      </c>
      <c r="C112" s="58" t="s">
        <v>890</v>
      </c>
      <c r="D112" s="177" t="s">
        <v>278</v>
      </c>
      <c r="E112" s="297"/>
      <c r="F112" s="218"/>
      <c r="G112" s="200"/>
      <c r="H112" s="196">
        <f t="shared" si="8"/>
        <v>0</v>
      </c>
      <c r="I112" s="196">
        <f>IF(F112="Ikke relevant",0,5)</f>
        <v>5</v>
      </c>
      <c r="J112" s="202"/>
      <c r="K112" s="202" t="s">
        <v>136</v>
      </c>
    </row>
    <row r="113" spans="1:17" ht="20.399999999999999">
      <c r="A113" s="220" t="s">
        <v>232</v>
      </c>
      <c r="B113" s="58" t="s">
        <v>510</v>
      </c>
      <c r="C113" s="58" t="s">
        <v>891</v>
      </c>
      <c r="D113" s="177" t="s">
        <v>279</v>
      </c>
      <c r="E113" s="297"/>
      <c r="F113" s="218"/>
      <c r="G113" s="200"/>
      <c r="H113" s="196">
        <f t="shared" si="8"/>
        <v>0</v>
      </c>
      <c r="I113" s="196">
        <f t="shared" ref="I113:I115" si="10">IF(F113="Ikke relevant",0,3)</f>
        <v>3</v>
      </c>
      <c r="J113" s="202"/>
      <c r="K113" s="202" t="s">
        <v>139</v>
      </c>
    </row>
    <row r="114" spans="1:17" s="265" customFormat="1" ht="20.399999999999999">
      <c r="A114" s="299" t="s">
        <v>231</v>
      </c>
      <c r="B114" s="281" t="s">
        <v>664</v>
      </c>
      <c r="C114" s="281" t="s">
        <v>747</v>
      </c>
      <c r="D114" s="281" t="s">
        <v>279</v>
      </c>
      <c r="E114" s="289"/>
      <c r="F114" s="298"/>
      <c r="G114" s="298"/>
      <c r="H114" s="298"/>
      <c r="I114" s="298"/>
      <c r="J114" s="300"/>
      <c r="K114" s="301"/>
    </row>
    <row r="115" spans="1:17" ht="20.399999999999999">
      <c r="A115" s="220" t="s">
        <v>233</v>
      </c>
      <c r="B115" s="58" t="s">
        <v>748</v>
      </c>
      <c r="C115" s="58" t="s">
        <v>892</v>
      </c>
      <c r="D115" s="177" t="s">
        <v>279</v>
      </c>
      <c r="E115" s="297"/>
      <c r="F115" s="218"/>
      <c r="G115" s="200"/>
      <c r="H115" s="196">
        <f t="shared" si="8"/>
        <v>0</v>
      </c>
      <c r="I115" s="196">
        <f t="shared" si="10"/>
        <v>3</v>
      </c>
      <c r="J115" s="202"/>
      <c r="K115" s="202" t="s">
        <v>139</v>
      </c>
      <c r="M115"/>
      <c r="N115"/>
      <c r="O115"/>
      <c r="P115"/>
      <c r="Q115"/>
    </row>
    <row r="116" spans="1:17" ht="19.95" customHeight="1">
      <c r="A116" s="203">
        <v>10</v>
      </c>
      <c r="B116" s="166" t="s">
        <v>236</v>
      </c>
      <c r="C116" s="166" t="s">
        <v>236</v>
      </c>
      <c r="D116" s="167" t="s">
        <v>55</v>
      </c>
      <c r="E116" s="304" t="s">
        <v>599</v>
      </c>
      <c r="F116" s="189" t="s">
        <v>56</v>
      </c>
      <c r="G116" s="203" t="s">
        <v>57</v>
      </c>
      <c r="H116" s="198">
        <f>SUM(H124:H124)</f>
        <v>0</v>
      </c>
      <c r="I116" s="198">
        <f>SUM(I124:I124)</f>
        <v>3</v>
      </c>
      <c r="J116" s="199">
        <f>H116/I116</f>
        <v>0</v>
      </c>
      <c r="K116" s="167" t="s">
        <v>138</v>
      </c>
    </row>
    <row r="117" spans="1:17" ht="20.399999999999999">
      <c r="A117" s="219" t="s">
        <v>184</v>
      </c>
      <c r="B117" s="49" t="s">
        <v>749</v>
      </c>
      <c r="C117" s="49" t="s">
        <v>893</v>
      </c>
      <c r="D117" s="176" t="s">
        <v>58</v>
      </c>
      <c r="E117" s="297"/>
      <c r="F117" s="218"/>
      <c r="G117" s="200"/>
      <c r="H117" s="201"/>
      <c r="I117" s="201"/>
      <c r="J117" s="202"/>
      <c r="K117" s="202" t="s">
        <v>139</v>
      </c>
    </row>
    <row r="118" spans="1:17" ht="20.399999999999999">
      <c r="A118" s="219" t="s">
        <v>234</v>
      </c>
      <c r="B118" s="49" t="s">
        <v>268</v>
      </c>
      <c r="C118" s="49" t="s">
        <v>751</v>
      </c>
      <c r="D118" s="50" t="s">
        <v>58</v>
      </c>
      <c r="E118" s="297"/>
      <c r="F118" s="218"/>
      <c r="G118" s="200"/>
      <c r="H118" s="201"/>
      <c r="I118" s="201"/>
      <c r="J118" s="202"/>
      <c r="K118" s="202" t="s">
        <v>139</v>
      </c>
    </row>
    <row r="119" spans="1:17" ht="20.399999999999999">
      <c r="A119" s="219" t="s">
        <v>235</v>
      </c>
      <c r="B119" s="49" t="s">
        <v>515</v>
      </c>
      <c r="C119" s="49" t="s">
        <v>750</v>
      </c>
      <c r="D119" s="176" t="s">
        <v>58</v>
      </c>
      <c r="E119" s="297"/>
      <c r="F119" s="218"/>
      <c r="G119" s="200"/>
      <c r="H119" s="201"/>
      <c r="I119" s="201"/>
      <c r="J119" s="202"/>
      <c r="K119" s="202" t="s">
        <v>139</v>
      </c>
      <c r="L119"/>
      <c r="M119"/>
    </row>
    <row r="120" spans="1:17" ht="20.399999999999999">
      <c r="A120" s="219" t="s">
        <v>237</v>
      </c>
      <c r="B120" s="49" t="s">
        <v>516</v>
      </c>
      <c r="C120" s="49" t="s">
        <v>598</v>
      </c>
      <c r="D120" s="176" t="s">
        <v>58</v>
      </c>
      <c r="E120" s="297"/>
      <c r="F120" s="218"/>
      <c r="G120" s="200"/>
      <c r="H120" s="201"/>
      <c r="I120" s="201"/>
      <c r="J120" s="202"/>
      <c r="K120" s="202" t="s">
        <v>139</v>
      </c>
      <c r="L120"/>
      <c r="M120"/>
    </row>
    <row r="121" spans="1:17" s="265" customFormat="1" ht="30.6">
      <c r="A121" s="219" t="s">
        <v>238</v>
      </c>
      <c r="B121" s="49" t="s">
        <v>517</v>
      </c>
      <c r="C121" s="49" t="s">
        <v>793</v>
      </c>
      <c r="D121" s="182" t="s">
        <v>58</v>
      </c>
      <c r="E121" s="297"/>
      <c r="F121" s="218"/>
      <c r="G121" s="200"/>
      <c r="H121" s="201"/>
      <c r="I121" s="201"/>
      <c r="J121" s="202"/>
      <c r="K121" s="202" t="s">
        <v>139</v>
      </c>
    </row>
    <row r="122" spans="1:17" s="12" customFormat="1" ht="20.399999999999999">
      <c r="A122" s="219" t="s">
        <v>239</v>
      </c>
      <c r="B122" s="49" t="s">
        <v>752</v>
      </c>
      <c r="C122" s="49" t="s">
        <v>753</v>
      </c>
      <c r="D122" s="182" t="s">
        <v>58</v>
      </c>
      <c r="E122" s="297"/>
      <c r="F122" s="218"/>
      <c r="G122" s="200"/>
      <c r="H122" s="201"/>
      <c r="I122" s="201"/>
      <c r="J122" s="202"/>
      <c r="K122" s="202" t="s">
        <v>139</v>
      </c>
    </row>
    <row r="123" spans="1:17" ht="10.199999999999999">
      <c r="A123" s="205">
        <v>10</v>
      </c>
      <c r="B123" s="64" t="s">
        <v>220</v>
      </c>
      <c r="C123" s="64" t="s">
        <v>220</v>
      </c>
      <c r="D123" s="65" t="s">
        <v>55</v>
      </c>
      <c r="E123" s="306"/>
      <c r="F123" s="190" t="s">
        <v>56</v>
      </c>
      <c r="G123" s="207" t="s">
        <v>57</v>
      </c>
      <c r="H123" s="208"/>
      <c r="I123" s="208"/>
      <c r="J123" s="209"/>
      <c r="K123" s="55" t="s">
        <v>138</v>
      </c>
    </row>
    <row r="124" spans="1:17" ht="20.399999999999999">
      <c r="A124" s="224" t="s">
        <v>149</v>
      </c>
      <c r="B124" s="52" t="s">
        <v>285</v>
      </c>
      <c r="C124" s="52" t="s">
        <v>894</v>
      </c>
      <c r="D124" s="177" t="s">
        <v>279</v>
      </c>
      <c r="E124" s="297"/>
      <c r="F124" s="218"/>
      <c r="G124" s="200"/>
      <c r="H124" s="196">
        <f>IF(F124="Ja",I124,0)</f>
        <v>0</v>
      </c>
      <c r="I124" s="196">
        <f>IF(F124="Ikke relevant",0,3)</f>
        <v>3</v>
      </c>
      <c r="J124" s="210"/>
      <c r="K124" s="202" t="s">
        <v>139</v>
      </c>
    </row>
    <row r="125" spans="1:17" ht="19.95" customHeight="1">
      <c r="A125" s="203">
        <v>11</v>
      </c>
      <c r="B125" s="166" t="s">
        <v>523</v>
      </c>
      <c r="C125" s="166" t="s">
        <v>523</v>
      </c>
      <c r="D125" s="167" t="s">
        <v>55</v>
      </c>
      <c r="E125" s="304" t="s">
        <v>599</v>
      </c>
      <c r="F125" s="185" t="s">
        <v>56</v>
      </c>
      <c r="G125" s="203" t="s">
        <v>57</v>
      </c>
      <c r="H125" s="198">
        <f>SUM(H126:H132)</f>
        <v>0</v>
      </c>
      <c r="I125" s="198">
        <f>SUM(I126:I132)</f>
        <v>9</v>
      </c>
      <c r="J125" s="199">
        <f>H125/I125</f>
        <v>0</v>
      </c>
      <c r="K125" s="167" t="s">
        <v>138</v>
      </c>
    </row>
    <row r="126" spans="1:17" ht="20.399999999999999">
      <c r="A126" s="219" t="s">
        <v>185</v>
      </c>
      <c r="B126" s="49" t="s">
        <v>754</v>
      </c>
      <c r="C126" s="49" t="s">
        <v>895</v>
      </c>
      <c r="D126" s="176" t="s">
        <v>58</v>
      </c>
      <c r="E126" s="332" t="s">
        <v>613</v>
      </c>
      <c r="F126" s="218"/>
      <c r="G126" s="200"/>
      <c r="H126" s="201"/>
      <c r="I126" s="201"/>
      <c r="J126" s="202"/>
      <c r="K126" s="202" t="s">
        <v>139</v>
      </c>
    </row>
    <row r="127" spans="1:17" ht="20.399999999999999">
      <c r="A127" s="219" t="s">
        <v>518</v>
      </c>
      <c r="B127" s="49" t="s">
        <v>520</v>
      </c>
      <c r="C127" s="49" t="s">
        <v>783</v>
      </c>
      <c r="D127" s="50" t="s">
        <v>58</v>
      </c>
      <c r="E127" s="297"/>
      <c r="F127" s="188"/>
      <c r="G127" s="200"/>
      <c r="H127" s="201"/>
      <c r="I127" s="201"/>
      <c r="J127" s="202"/>
      <c r="K127" s="202" t="s">
        <v>139</v>
      </c>
    </row>
    <row r="128" spans="1:17" ht="30.6">
      <c r="A128" s="219" t="s">
        <v>519</v>
      </c>
      <c r="B128" s="49" t="s">
        <v>521</v>
      </c>
      <c r="C128" s="49" t="s">
        <v>896</v>
      </c>
      <c r="D128" s="50" t="s">
        <v>58</v>
      </c>
      <c r="E128" s="297"/>
      <c r="F128" s="218"/>
      <c r="G128" s="200"/>
      <c r="H128" s="201"/>
      <c r="I128" s="201"/>
      <c r="J128" s="202"/>
      <c r="K128" s="202" t="s">
        <v>139</v>
      </c>
    </row>
    <row r="129" spans="1:11" ht="10.199999999999999">
      <c r="A129" s="222">
        <v>11</v>
      </c>
      <c r="B129" s="61" t="s">
        <v>220</v>
      </c>
      <c r="C129" s="62" t="s">
        <v>220</v>
      </c>
      <c r="D129" s="63" t="str">
        <f>$D$125</f>
        <v>Type</v>
      </c>
      <c r="E129" s="249"/>
      <c r="F129" s="187" t="str">
        <f>$F$125</f>
        <v>Ja/nej</v>
      </c>
      <c r="G129" s="205" t="str">
        <f>$G$125</f>
        <v>Evt. kommentarer</v>
      </c>
      <c r="H129" s="194"/>
      <c r="I129" s="194"/>
      <c r="J129" s="55"/>
      <c r="K129" s="55" t="s">
        <v>138</v>
      </c>
    </row>
    <row r="130" spans="1:11" s="12" customFormat="1" ht="20.399999999999999">
      <c r="A130" s="219" t="s">
        <v>186</v>
      </c>
      <c r="B130" s="49" t="s">
        <v>269</v>
      </c>
      <c r="C130" s="49" t="s">
        <v>897</v>
      </c>
      <c r="D130" s="177" t="s">
        <v>279</v>
      </c>
      <c r="E130" s="297"/>
      <c r="F130" s="218"/>
      <c r="G130" s="200"/>
      <c r="H130" s="196">
        <f>IF(F130="Ja",I130,0)</f>
        <v>0</v>
      </c>
      <c r="I130" s="196">
        <f>IF(F130="Ikke relevant",0,3)</f>
        <v>3</v>
      </c>
      <c r="J130" s="210"/>
      <c r="K130" s="202" t="s">
        <v>136</v>
      </c>
    </row>
    <row r="131" spans="1:11" s="12" customFormat="1" ht="23.25" customHeight="1">
      <c r="A131" s="219" t="s">
        <v>240</v>
      </c>
      <c r="B131" s="49" t="s">
        <v>755</v>
      </c>
      <c r="C131" s="49" t="s">
        <v>898</v>
      </c>
      <c r="D131" s="177" t="s">
        <v>279</v>
      </c>
      <c r="E131" s="297"/>
      <c r="F131" s="218"/>
      <c r="G131" s="200"/>
      <c r="H131" s="196">
        <f>IF(F131="Ja",I131,0)</f>
        <v>0</v>
      </c>
      <c r="I131" s="196">
        <f t="shared" ref="I131:I132" si="11">IF(F131="Ikke relevant",0,3)</f>
        <v>3</v>
      </c>
      <c r="J131" s="210"/>
      <c r="K131" s="202" t="s">
        <v>136</v>
      </c>
    </row>
    <row r="132" spans="1:11" ht="23.25" customHeight="1">
      <c r="A132" s="219" t="s">
        <v>241</v>
      </c>
      <c r="B132" s="49" t="s">
        <v>756</v>
      </c>
      <c r="C132" s="49" t="s">
        <v>899</v>
      </c>
      <c r="D132" s="177" t="s">
        <v>279</v>
      </c>
      <c r="E132" s="297"/>
      <c r="F132" s="218"/>
      <c r="G132" s="200"/>
      <c r="H132" s="196">
        <f>IF(F132="Ja",I132,0)</f>
        <v>0</v>
      </c>
      <c r="I132" s="196">
        <f t="shared" si="11"/>
        <v>3</v>
      </c>
      <c r="J132" s="210"/>
      <c r="K132" s="202" t="s">
        <v>136</v>
      </c>
    </row>
    <row r="133" spans="1:11" ht="19.95" customHeight="1">
      <c r="A133" s="203">
        <v>12</v>
      </c>
      <c r="B133" s="166" t="s">
        <v>242</v>
      </c>
      <c r="C133" s="166" t="s">
        <v>242</v>
      </c>
      <c r="D133" s="166" t="s">
        <v>55</v>
      </c>
      <c r="E133" s="304" t="s">
        <v>599</v>
      </c>
      <c r="F133" s="185" t="s">
        <v>56</v>
      </c>
      <c r="G133" s="203" t="s">
        <v>57</v>
      </c>
      <c r="H133" s="198">
        <f>SUM(H134:H143)</f>
        <v>0</v>
      </c>
      <c r="I133" s="198">
        <f>SUM(I134:I143)</f>
        <v>11</v>
      </c>
      <c r="J133" s="199">
        <f>H133/I133</f>
        <v>0</v>
      </c>
      <c r="K133" s="167" t="s">
        <v>138</v>
      </c>
    </row>
    <row r="134" spans="1:11" ht="20.399999999999999">
      <c r="A134" s="220" t="s">
        <v>187</v>
      </c>
      <c r="B134" s="58" t="s">
        <v>522</v>
      </c>
      <c r="C134" s="58" t="s">
        <v>900</v>
      </c>
      <c r="D134" s="177" t="s">
        <v>58</v>
      </c>
      <c r="E134" s="297"/>
      <c r="F134" s="218"/>
      <c r="G134" s="200"/>
      <c r="H134" s="201"/>
      <c r="I134" s="201"/>
      <c r="J134" s="202"/>
      <c r="K134" s="202" t="s">
        <v>139</v>
      </c>
    </row>
    <row r="135" spans="1:11" ht="20.399999999999999">
      <c r="A135" s="225" t="s">
        <v>188</v>
      </c>
      <c r="B135" s="51" t="s">
        <v>270</v>
      </c>
      <c r="C135" s="51" t="s">
        <v>826</v>
      </c>
      <c r="D135" s="183" t="s">
        <v>58</v>
      </c>
      <c r="E135" s="297"/>
      <c r="F135" s="218"/>
      <c r="G135" s="200"/>
      <c r="H135" s="201"/>
      <c r="I135" s="201"/>
      <c r="J135" s="202"/>
      <c r="K135" s="302" t="s">
        <v>139</v>
      </c>
    </row>
    <row r="136" spans="1:11" ht="20.399999999999999">
      <c r="A136" s="220" t="s">
        <v>189</v>
      </c>
      <c r="B136" s="58" t="s">
        <v>271</v>
      </c>
      <c r="C136" s="58" t="s">
        <v>827</v>
      </c>
      <c r="D136" s="184" t="s">
        <v>58</v>
      </c>
      <c r="E136" s="332" t="s">
        <v>784</v>
      </c>
      <c r="F136" s="218"/>
      <c r="G136" s="200"/>
      <c r="H136" s="201"/>
      <c r="I136" s="201"/>
      <c r="J136" s="202"/>
      <c r="K136" s="202" t="s">
        <v>139</v>
      </c>
    </row>
    <row r="137" spans="1:11" s="265" customFormat="1" ht="20.399999999999999">
      <c r="A137" s="328" t="s">
        <v>243</v>
      </c>
      <c r="B137" s="329" t="s">
        <v>670</v>
      </c>
      <c r="C137" s="329" t="s">
        <v>757</v>
      </c>
      <c r="D137" s="333" t="s">
        <v>58</v>
      </c>
      <c r="E137" s="332" t="s">
        <v>671</v>
      </c>
      <c r="F137" s="276"/>
      <c r="G137" s="262"/>
      <c r="H137" s="263"/>
      <c r="I137" s="263"/>
      <c r="J137" s="264"/>
      <c r="K137" s="264" t="s">
        <v>139</v>
      </c>
    </row>
    <row r="138" spans="1:11" ht="20.399999999999999">
      <c r="A138" s="220" t="s">
        <v>817</v>
      </c>
      <c r="B138" s="58" t="s">
        <v>272</v>
      </c>
      <c r="C138" s="58" t="s">
        <v>824</v>
      </c>
      <c r="D138" s="184" t="s">
        <v>58</v>
      </c>
      <c r="E138" s="297"/>
      <c r="F138" s="218"/>
      <c r="G138" s="200"/>
      <c r="H138" s="201"/>
      <c r="I138" s="201"/>
      <c r="J138" s="202"/>
      <c r="K138" s="202" t="s">
        <v>139</v>
      </c>
    </row>
    <row r="139" spans="1:11" ht="20.399999999999999">
      <c r="A139" s="220" t="s">
        <v>669</v>
      </c>
      <c r="B139" s="58" t="s">
        <v>273</v>
      </c>
      <c r="C139" s="58" t="s">
        <v>825</v>
      </c>
      <c r="D139" s="184" t="s">
        <v>58</v>
      </c>
      <c r="E139" s="297"/>
      <c r="F139" s="218"/>
      <c r="G139" s="200"/>
      <c r="H139" s="201"/>
      <c r="I139" s="201"/>
      <c r="J139" s="202"/>
      <c r="K139" s="202" t="s">
        <v>139</v>
      </c>
    </row>
    <row r="140" spans="1:11" ht="10.199999999999999">
      <c r="A140" s="221">
        <v>12</v>
      </c>
      <c r="B140" s="60" t="s">
        <v>220</v>
      </c>
      <c r="C140" s="60" t="s">
        <v>220</v>
      </c>
      <c r="D140" s="60" t="s">
        <v>55</v>
      </c>
      <c r="E140" s="250"/>
      <c r="F140" s="192" t="s">
        <v>56</v>
      </c>
      <c r="G140" s="204" t="s">
        <v>261</v>
      </c>
      <c r="H140" s="194"/>
      <c r="I140" s="194"/>
      <c r="J140" s="55"/>
      <c r="K140" s="54" t="s">
        <v>138</v>
      </c>
    </row>
    <row r="141" spans="1:11" ht="20.399999999999999">
      <c r="A141" s="220" t="s">
        <v>190</v>
      </c>
      <c r="B141" s="58" t="s">
        <v>274</v>
      </c>
      <c r="C141" s="58" t="s">
        <v>823</v>
      </c>
      <c r="D141" s="177" t="s">
        <v>279</v>
      </c>
      <c r="E141" s="297"/>
      <c r="F141" s="218"/>
      <c r="G141" s="200"/>
      <c r="H141" s="196">
        <f>IF(F141="Ja",I141,0)</f>
        <v>0</v>
      </c>
      <c r="I141" s="196">
        <f t="shared" ref="I141:I142" si="12">IF(F141="Ikke relevant",0,3)</f>
        <v>3</v>
      </c>
      <c r="J141" s="202"/>
      <c r="K141" s="280" t="s">
        <v>136</v>
      </c>
    </row>
    <row r="142" spans="1:11" ht="20.399999999999999">
      <c r="A142" s="220" t="s">
        <v>191</v>
      </c>
      <c r="B142" s="58" t="s">
        <v>758</v>
      </c>
      <c r="C142" s="58" t="s">
        <v>822</v>
      </c>
      <c r="D142" s="177" t="s">
        <v>279</v>
      </c>
      <c r="E142" s="297"/>
      <c r="F142" s="218"/>
      <c r="G142" s="200"/>
      <c r="H142" s="196">
        <f>IF(F142="Ja",I142,0)</f>
        <v>0</v>
      </c>
      <c r="I142" s="196">
        <f t="shared" si="12"/>
        <v>3</v>
      </c>
      <c r="J142" s="202"/>
      <c r="K142" s="202" t="s">
        <v>136</v>
      </c>
    </row>
    <row r="143" spans="1:11" ht="28.2" customHeight="1">
      <c r="A143" s="220" t="s">
        <v>244</v>
      </c>
      <c r="B143" s="58" t="s">
        <v>275</v>
      </c>
      <c r="C143" s="58" t="s">
        <v>821</v>
      </c>
      <c r="D143" s="177" t="s">
        <v>278</v>
      </c>
      <c r="E143" s="297"/>
      <c r="F143" s="218"/>
      <c r="G143" s="200"/>
      <c r="H143" s="196">
        <f>IF(F143="Ja",I143,0)</f>
        <v>0</v>
      </c>
      <c r="I143" s="196">
        <f>IF(F143="Ikke relevant",0,5)</f>
        <v>5</v>
      </c>
      <c r="J143" s="202"/>
      <c r="K143" s="202" t="s">
        <v>136</v>
      </c>
    </row>
    <row r="144" spans="1:11" ht="19.95" customHeight="1">
      <c r="A144" s="203">
        <v>13</v>
      </c>
      <c r="B144" s="166" t="s">
        <v>618</v>
      </c>
      <c r="C144" s="166" t="s">
        <v>618</v>
      </c>
      <c r="D144" s="166" t="s">
        <v>55</v>
      </c>
      <c r="E144" s="304" t="s">
        <v>599</v>
      </c>
      <c r="F144" s="185" t="s">
        <v>56</v>
      </c>
      <c r="G144" s="227"/>
      <c r="H144" s="167">
        <v>0</v>
      </c>
      <c r="I144" s="167">
        <f>SUM(H145:H156)</f>
        <v>13</v>
      </c>
      <c r="J144" s="199">
        <f>G144/I144</f>
        <v>0</v>
      </c>
      <c r="K144" s="167" t="s">
        <v>138</v>
      </c>
    </row>
    <row r="145" spans="1:11" ht="42" customHeight="1">
      <c r="A145" s="299" t="s">
        <v>619</v>
      </c>
      <c r="B145" s="329" t="s">
        <v>620</v>
      </c>
      <c r="C145" s="330" t="s">
        <v>759</v>
      </c>
      <c r="D145" s="331" t="s">
        <v>58</v>
      </c>
      <c r="E145" s="289" t="s">
        <v>644</v>
      </c>
      <c r="F145" s="218"/>
      <c r="G145" s="230"/>
      <c r="H145" s="230"/>
      <c r="I145" s="230"/>
      <c r="J145" s="230" t="s">
        <v>139</v>
      </c>
      <c r="K145" s="202" t="s">
        <v>139</v>
      </c>
    </row>
    <row r="146" spans="1:11" ht="30.6">
      <c r="A146" s="299" t="s">
        <v>626</v>
      </c>
      <c r="B146" s="329" t="s">
        <v>627</v>
      </c>
      <c r="C146" s="329" t="s">
        <v>760</v>
      </c>
      <c r="D146" s="329" t="s">
        <v>58</v>
      </c>
      <c r="E146" s="289" t="s">
        <v>644</v>
      </c>
      <c r="F146" s="218"/>
      <c r="G146" s="230"/>
      <c r="H146" s="230"/>
      <c r="I146" s="230"/>
      <c r="J146" s="230" t="s">
        <v>139</v>
      </c>
      <c r="K146" s="202" t="s">
        <v>139</v>
      </c>
    </row>
    <row r="147" spans="1:11" ht="40.799999999999997">
      <c r="A147" s="299" t="s">
        <v>634</v>
      </c>
      <c r="B147" s="329" t="s">
        <v>635</v>
      </c>
      <c r="C147" s="329" t="s">
        <v>761</v>
      </c>
      <c r="D147" s="329" t="s">
        <v>58</v>
      </c>
      <c r="E147" s="289" t="s">
        <v>644</v>
      </c>
      <c r="F147" s="218"/>
      <c r="G147" s="230"/>
      <c r="H147" s="230"/>
      <c r="I147" s="230"/>
      <c r="J147" s="230" t="s">
        <v>139</v>
      </c>
      <c r="K147" s="202" t="s">
        <v>139</v>
      </c>
    </row>
    <row r="148" spans="1:11" ht="30.6">
      <c r="A148" s="299" t="s">
        <v>639</v>
      </c>
      <c r="B148" s="329" t="s">
        <v>640</v>
      </c>
      <c r="C148" s="329" t="s">
        <v>762</v>
      </c>
      <c r="D148" s="329" t="s">
        <v>58</v>
      </c>
      <c r="E148" s="289" t="s">
        <v>644</v>
      </c>
      <c r="F148" s="218"/>
      <c r="G148" s="282"/>
      <c r="H148" s="282"/>
      <c r="I148" s="282"/>
      <c r="J148" s="282" t="s">
        <v>139</v>
      </c>
      <c r="K148" s="202" t="s">
        <v>139</v>
      </c>
    </row>
    <row r="149" spans="1:11" ht="10.199999999999999">
      <c r="A149" s="221">
        <v>13</v>
      </c>
      <c r="B149" s="60" t="s">
        <v>220</v>
      </c>
      <c r="C149" s="60" t="s">
        <v>220</v>
      </c>
      <c r="D149" s="60" t="s">
        <v>55</v>
      </c>
      <c r="E149" s="250"/>
      <c r="F149" s="192" t="s">
        <v>56</v>
      </c>
      <c r="G149" s="204" t="s">
        <v>261</v>
      </c>
      <c r="H149" s="194"/>
      <c r="I149" s="194"/>
      <c r="J149" s="55"/>
      <c r="K149" s="54" t="s">
        <v>138</v>
      </c>
    </row>
    <row r="150" spans="1:11" ht="30.6">
      <c r="A150" s="326" t="s">
        <v>621</v>
      </c>
      <c r="B150" s="327" t="s">
        <v>645</v>
      </c>
      <c r="C150" s="327" t="s">
        <v>763</v>
      </c>
      <c r="D150" s="327" t="s">
        <v>622</v>
      </c>
      <c r="E150" s="289" t="s">
        <v>644</v>
      </c>
      <c r="F150" s="218"/>
      <c r="G150" s="230">
        <v>0</v>
      </c>
      <c r="H150" s="230">
        <f>3</f>
        <v>3</v>
      </c>
      <c r="I150" s="230"/>
      <c r="J150" s="230" t="s">
        <v>136</v>
      </c>
      <c r="K150" s="202" t="s">
        <v>136</v>
      </c>
    </row>
    <row r="151" spans="1:11" ht="30.6">
      <c r="A151" s="328" t="s">
        <v>623</v>
      </c>
      <c r="B151" s="329" t="s">
        <v>624</v>
      </c>
      <c r="C151" s="329" t="s">
        <v>764</v>
      </c>
      <c r="D151" s="329" t="s">
        <v>625</v>
      </c>
      <c r="E151" s="289" t="s">
        <v>644</v>
      </c>
      <c r="F151" s="218"/>
      <c r="G151" s="230">
        <v>0</v>
      </c>
      <c r="H151" s="230">
        <v>1</v>
      </c>
      <c r="I151" s="230"/>
      <c r="J151" s="230" t="s">
        <v>136</v>
      </c>
      <c r="K151" s="202" t="s">
        <v>136</v>
      </c>
    </row>
    <row r="152" spans="1:11" ht="30.6">
      <c r="A152" s="328" t="s">
        <v>628</v>
      </c>
      <c r="B152" s="329" t="s">
        <v>629</v>
      </c>
      <c r="C152" s="329" t="s">
        <v>765</v>
      </c>
      <c r="D152" s="329" t="s">
        <v>625</v>
      </c>
      <c r="E152" s="289" t="s">
        <v>644</v>
      </c>
      <c r="F152" s="218"/>
      <c r="G152" s="230">
        <v>0</v>
      </c>
      <c r="H152" s="230">
        <v>1</v>
      </c>
      <c r="I152" s="230"/>
      <c r="J152" s="230" t="s">
        <v>136</v>
      </c>
      <c r="K152" s="202" t="s">
        <v>136</v>
      </c>
    </row>
    <row r="153" spans="1:11" ht="40.799999999999997">
      <c r="A153" s="328" t="s">
        <v>630</v>
      </c>
      <c r="B153" s="329" t="s">
        <v>631</v>
      </c>
      <c r="C153" s="329" t="s">
        <v>766</v>
      </c>
      <c r="D153" s="329" t="s">
        <v>625</v>
      </c>
      <c r="E153" s="289" t="s">
        <v>644</v>
      </c>
      <c r="F153" s="218"/>
      <c r="G153" s="230">
        <v>0</v>
      </c>
      <c r="H153" s="230">
        <v>1</v>
      </c>
      <c r="I153" s="230"/>
      <c r="J153" s="230" t="s">
        <v>136</v>
      </c>
      <c r="K153" s="202" t="s">
        <v>136</v>
      </c>
    </row>
    <row r="154" spans="1:11" s="256" customFormat="1" ht="30.6">
      <c r="A154" s="328" t="s">
        <v>632</v>
      </c>
      <c r="B154" s="329" t="s">
        <v>633</v>
      </c>
      <c r="C154" s="329" t="s">
        <v>767</v>
      </c>
      <c r="D154" s="329" t="s">
        <v>625</v>
      </c>
      <c r="E154" s="289" t="s">
        <v>644</v>
      </c>
      <c r="F154" s="218"/>
      <c r="G154" s="230">
        <v>0</v>
      </c>
      <c r="H154" s="230">
        <v>1</v>
      </c>
      <c r="I154" s="230"/>
      <c r="J154" s="230" t="s">
        <v>136</v>
      </c>
      <c r="K154" s="202" t="s">
        <v>136</v>
      </c>
    </row>
    <row r="155" spans="1:11" s="256" customFormat="1" ht="30.6">
      <c r="A155" s="328" t="s">
        <v>636</v>
      </c>
      <c r="B155" s="329" t="s">
        <v>637</v>
      </c>
      <c r="C155" s="329" t="s">
        <v>638</v>
      </c>
      <c r="D155" s="329" t="s">
        <v>625</v>
      </c>
      <c r="E155" s="289" t="s">
        <v>644</v>
      </c>
      <c r="F155" s="218"/>
      <c r="G155" s="230">
        <v>0</v>
      </c>
      <c r="H155" s="230">
        <v>1</v>
      </c>
      <c r="I155" s="230"/>
      <c r="J155" s="230" t="s">
        <v>136</v>
      </c>
      <c r="K155" s="202" t="s">
        <v>136</v>
      </c>
    </row>
    <row r="156" spans="1:11" ht="30.6">
      <c r="A156" s="328" t="s">
        <v>641</v>
      </c>
      <c r="B156" s="329" t="s">
        <v>642</v>
      </c>
      <c r="C156" s="329" t="s">
        <v>768</v>
      </c>
      <c r="D156" s="329" t="s">
        <v>643</v>
      </c>
      <c r="E156" s="289" t="s">
        <v>644</v>
      </c>
      <c r="F156" s="218"/>
      <c r="G156" s="283">
        <f>0</f>
        <v>0</v>
      </c>
      <c r="H156" s="283">
        <v>5</v>
      </c>
      <c r="I156" s="283"/>
      <c r="J156" s="283" t="s">
        <v>136</v>
      </c>
      <c r="K156" s="202" t="s">
        <v>136</v>
      </c>
    </row>
    <row r="157" spans="1:11" ht="19.95" customHeight="1">
      <c r="A157" s="203">
        <v>18</v>
      </c>
      <c r="B157" s="166" t="s">
        <v>786</v>
      </c>
      <c r="C157" s="166" t="s">
        <v>786</v>
      </c>
      <c r="D157" s="167" t="s">
        <v>55</v>
      </c>
      <c r="E157" s="304" t="s">
        <v>599</v>
      </c>
      <c r="F157" s="185" t="s">
        <v>56</v>
      </c>
      <c r="G157" s="203" t="s">
        <v>57</v>
      </c>
      <c r="H157" s="198">
        <f>SUM(H158:H166)</f>
        <v>0</v>
      </c>
      <c r="I157" s="198">
        <f>SUM(I158:I166)</f>
        <v>6</v>
      </c>
      <c r="J157" s="199">
        <f>H157/I157</f>
        <v>0</v>
      </c>
      <c r="K157" s="303" t="s">
        <v>138</v>
      </c>
    </row>
    <row r="158" spans="1:11" ht="20.399999999999999">
      <c r="A158" s="223" t="s">
        <v>646</v>
      </c>
      <c r="B158" s="168" t="s">
        <v>680</v>
      </c>
      <c r="C158" s="168" t="s">
        <v>816</v>
      </c>
      <c r="D158" s="179" t="s">
        <v>58</v>
      </c>
      <c r="E158" s="332" t="s">
        <v>682</v>
      </c>
      <c r="F158" s="218"/>
      <c r="G158" s="200"/>
      <c r="H158" s="201"/>
      <c r="I158" s="201"/>
      <c r="J158" s="202"/>
      <c r="K158" s="202" t="s">
        <v>139</v>
      </c>
    </row>
    <row r="159" spans="1:11" ht="40.799999999999997">
      <c r="A159" s="223" t="s">
        <v>647</v>
      </c>
      <c r="B159" s="168" t="s">
        <v>769</v>
      </c>
      <c r="C159" s="168" t="s">
        <v>820</v>
      </c>
      <c r="D159" s="179" t="s">
        <v>58</v>
      </c>
      <c r="E159" s="332" t="s">
        <v>681</v>
      </c>
      <c r="F159" s="218"/>
      <c r="G159" s="200"/>
      <c r="H159" s="201"/>
      <c r="I159" s="201"/>
      <c r="J159" s="202"/>
      <c r="K159" s="202" t="s">
        <v>139</v>
      </c>
    </row>
    <row r="160" spans="1:11" ht="20.399999999999999">
      <c r="A160" s="223" t="s">
        <v>796</v>
      </c>
      <c r="B160" s="168" t="s">
        <v>770</v>
      </c>
      <c r="C160" s="335" t="s">
        <v>815</v>
      </c>
      <c r="D160" s="179" t="s">
        <v>58</v>
      </c>
      <c r="E160" s="332" t="s">
        <v>785</v>
      </c>
      <c r="F160" s="218"/>
      <c r="G160" s="200"/>
      <c r="H160" s="201"/>
      <c r="I160" s="201"/>
      <c r="J160" s="202"/>
      <c r="K160" s="202"/>
    </row>
    <row r="161" spans="1:11" ht="40.799999999999997">
      <c r="A161" s="223" t="s">
        <v>648</v>
      </c>
      <c r="B161" s="168" t="s">
        <v>512</v>
      </c>
      <c r="C161" s="168" t="s">
        <v>791</v>
      </c>
      <c r="D161" s="179" t="s">
        <v>58</v>
      </c>
      <c r="E161" s="332"/>
      <c r="F161" s="218"/>
      <c r="G161" s="200"/>
      <c r="H161" s="201"/>
      <c r="I161" s="201"/>
      <c r="J161" s="202"/>
      <c r="K161" s="202" t="s">
        <v>139</v>
      </c>
    </row>
    <row r="162" spans="1:11" ht="30.6">
      <c r="A162" s="223" t="s">
        <v>649</v>
      </c>
      <c r="B162" s="168" t="s">
        <v>513</v>
      </c>
      <c r="C162" s="168" t="s">
        <v>819</v>
      </c>
      <c r="D162" s="179" t="s">
        <v>58</v>
      </c>
      <c r="E162" s="332"/>
      <c r="F162" s="218"/>
      <c r="G162" s="200"/>
      <c r="H162" s="201"/>
      <c r="I162" s="201"/>
      <c r="J162" s="202"/>
      <c r="K162" s="202" t="s">
        <v>139</v>
      </c>
    </row>
    <row r="163" spans="1:11" ht="30.6">
      <c r="A163" s="223" t="s">
        <v>650</v>
      </c>
      <c r="B163" s="168" t="s">
        <v>683</v>
      </c>
      <c r="C163" s="168" t="s">
        <v>771</v>
      </c>
      <c r="D163" s="41" t="s">
        <v>58</v>
      </c>
      <c r="E163" s="332" t="s">
        <v>684</v>
      </c>
      <c r="F163" s="218"/>
      <c r="G163" s="200"/>
      <c r="H163" s="201"/>
      <c r="I163" s="201"/>
      <c r="J163" s="202"/>
      <c r="K163" s="202" t="s">
        <v>139</v>
      </c>
    </row>
    <row r="164" spans="1:11" s="265" customFormat="1" ht="30.6">
      <c r="A164" s="334" t="s">
        <v>651</v>
      </c>
      <c r="B164" s="335" t="s">
        <v>614</v>
      </c>
      <c r="C164" s="335" t="s">
        <v>615</v>
      </c>
      <c r="D164" s="338" t="s">
        <v>58</v>
      </c>
      <c r="E164" s="332" t="s">
        <v>794</v>
      </c>
      <c r="F164" s="276"/>
      <c r="G164" s="262"/>
      <c r="H164" s="263"/>
      <c r="I164" s="263"/>
      <c r="J164" s="264"/>
      <c r="K164" s="264" t="s">
        <v>139</v>
      </c>
    </row>
    <row r="165" spans="1:11" s="321" customFormat="1" ht="30.6">
      <c r="A165" s="220" t="s">
        <v>652</v>
      </c>
      <c r="B165" s="58" t="s">
        <v>745</v>
      </c>
      <c r="C165" s="58" t="s">
        <v>814</v>
      </c>
      <c r="D165" s="177" t="s">
        <v>279</v>
      </c>
      <c r="E165" s="332" t="s">
        <v>795</v>
      </c>
      <c r="F165" s="318"/>
      <c r="G165" s="319"/>
      <c r="H165" s="320">
        <f>IF(F165="Ja",I165,0)</f>
        <v>0</v>
      </c>
      <c r="I165" s="320">
        <f>IF(F165="Ikke relevant",0,3)</f>
        <v>3</v>
      </c>
      <c r="J165" s="295"/>
      <c r="K165" s="295" t="s">
        <v>136</v>
      </c>
    </row>
    <row r="166" spans="1:11" s="321" customFormat="1" ht="30.6">
      <c r="A166" s="220" t="s">
        <v>798</v>
      </c>
      <c r="B166" s="58" t="s">
        <v>746</v>
      </c>
      <c r="C166" s="58" t="s">
        <v>813</v>
      </c>
      <c r="D166" s="177" t="s">
        <v>279</v>
      </c>
      <c r="E166" s="332" t="s">
        <v>795</v>
      </c>
      <c r="F166" s="318"/>
      <c r="G166" s="319"/>
      <c r="H166" s="320">
        <f>IF(F166="Ja",I166,0)</f>
        <v>0</v>
      </c>
      <c r="I166" s="320">
        <f>IF(F166="Ikke relevant",0,3)</f>
        <v>3</v>
      </c>
      <c r="J166" s="295"/>
      <c r="K166" s="295" t="s">
        <v>139</v>
      </c>
    </row>
    <row r="167" spans="1:11" ht="19.95" customHeight="1">
      <c r="A167" s="203">
        <v>18</v>
      </c>
      <c r="B167" s="166" t="s">
        <v>654</v>
      </c>
      <c r="C167" s="166" t="s">
        <v>654</v>
      </c>
      <c r="D167" s="167" t="s">
        <v>55</v>
      </c>
      <c r="E167" s="304" t="s">
        <v>599</v>
      </c>
      <c r="F167" s="185" t="s">
        <v>56</v>
      </c>
      <c r="G167" s="203" t="s">
        <v>57</v>
      </c>
      <c r="H167" s="198">
        <f>SUM(H173:H173)</f>
        <v>0</v>
      </c>
      <c r="I167" s="198">
        <v>0</v>
      </c>
      <c r="J167" s="199" t="e">
        <f>H167/I167</f>
        <v>#DIV/0!</v>
      </c>
      <c r="K167" s="303" t="s">
        <v>138</v>
      </c>
    </row>
    <row r="168" spans="1:11" s="321" customFormat="1" ht="51">
      <c r="A168" s="224" t="s">
        <v>799</v>
      </c>
      <c r="B168" s="52" t="s">
        <v>803</v>
      </c>
      <c r="C168" s="52" t="s">
        <v>807</v>
      </c>
      <c r="D168" s="180" t="s">
        <v>58</v>
      </c>
      <c r="E168" s="332" t="s">
        <v>806</v>
      </c>
      <c r="F168" s="318"/>
      <c r="G168" s="319"/>
      <c r="H168" s="322"/>
      <c r="I168" s="322"/>
      <c r="J168" s="295"/>
      <c r="K168" s="295" t="s">
        <v>139</v>
      </c>
    </row>
    <row r="169" spans="1:11" ht="30.6">
      <c r="A169" s="334" t="s">
        <v>800</v>
      </c>
      <c r="B169" s="335" t="s">
        <v>772</v>
      </c>
      <c r="C169" s="335" t="s">
        <v>787</v>
      </c>
      <c r="D169" s="337" t="s">
        <v>58</v>
      </c>
      <c r="E169" s="332" t="s">
        <v>818</v>
      </c>
      <c r="F169" s="252"/>
      <c r="G169" s="253"/>
      <c r="H169" s="254"/>
      <c r="I169" s="254"/>
      <c r="J169" s="255"/>
      <c r="K169" s="202"/>
    </row>
    <row r="170" spans="1:11" ht="31.2" thickBot="1">
      <c r="A170" s="223" t="s">
        <v>801</v>
      </c>
      <c r="B170" s="168" t="s">
        <v>514</v>
      </c>
      <c r="C170" s="168" t="s">
        <v>812</v>
      </c>
      <c r="D170" s="179" t="s">
        <v>58</v>
      </c>
      <c r="E170" s="297"/>
      <c r="F170" s="218"/>
      <c r="G170" s="200"/>
      <c r="H170" s="201"/>
      <c r="I170" s="201"/>
      <c r="J170" s="202"/>
      <c r="K170" s="202" t="s">
        <v>139</v>
      </c>
    </row>
    <row r="171" spans="1:11" ht="31.2" thickBot="1">
      <c r="A171" s="223" t="s">
        <v>802</v>
      </c>
      <c r="B171" s="293" t="s">
        <v>653</v>
      </c>
      <c r="C171" s="168" t="s">
        <v>773</v>
      </c>
      <c r="D171" s="179" t="s">
        <v>58</v>
      </c>
      <c r="E171" s="297"/>
      <c r="F171" s="218"/>
      <c r="G171" s="200"/>
      <c r="H171" s="201"/>
      <c r="I171" s="201"/>
      <c r="J171" s="202"/>
      <c r="K171" s="202" t="s">
        <v>139</v>
      </c>
    </row>
    <row r="172" spans="1:11" ht="10.199999999999999">
      <c r="A172" s="221">
        <v>18</v>
      </c>
      <c r="B172" s="60" t="s">
        <v>220</v>
      </c>
      <c r="C172" s="60" t="s">
        <v>220</v>
      </c>
      <c r="D172" s="60" t="s">
        <v>55</v>
      </c>
      <c r="E172" s="250"/>
      <c r="F172" s="192" t="s">
        <v>56</v>
      </c>
      <c r="G172" s="204" t="s">
        <v>261</v>
      </c>
      <c r="H172" s="194"/>
      <c r="I172" s="194"/>
      <c r="J172" s="55"/>
      <c r="K172" s="54" t="s">
        <v>138</v>
      </c>
    </row>
    <row r="173" spans="1:11" ht="61.2">
      <c r="A173" s="334" t="s">
        <v>797</v>
      </c>
      <c r="B173" s="335" t="s">
        <v>679</v>
      </c>
      <c r="C173" s="335" t="s">
        <v>805</v>
      </c>
      <c r="D173" s="336" t="s">
        <v>804</v>
      </c>
      <c r="E173" s="305"/>
      <c r="F173" s="252"/>
      <c r="G173" s="253"/>
      <c r="H173" s="254"/>
      <c r="I173" s="254"/>
      <c r="J173" s="255"/>
      <c r="K173" s="202" t="s">
        <v>139</v>
      </c>
    </row>
    <row r="174" spans="1:11">
      <c r="B174" s="54" t="s">
        <v>150</v>
      </c>
      <c r="C174" s="53"/>
      <c r="D174" s="54"/>
      <c r="E174" s="307"/>
      <c r="F174" s="6"/>
      <c r="G174" s="284" t="e">
        <f>G144+G129+G122+G163+G168+G100+G59+G41+G25+#REF!+#REF!+#REF!+#REF!</f>
        <v>#VALUE!</v>
      </c>
      <c r="H174" s="285" t="e">
        <f>I144+H129+H122+H163+H168+H100+H59+H41+H25+#REF!+#REF!+#REF!+#REF!</f>
        <v>#REF!</v>
      </c>
      <c r="I174" s="286" t="e">
        <f>G174/H174</f>
        <v>#VALUE!</v>
      </c>
      <c r="J174" s="285" t="s">
        <v>138</v>
      </c>
      <c r="K174" s="55" t="e">
        <f>#REF!</f>
        <v>#REF!</v>
      </c>
    </row>
    <row r="175" spans="1:11">
      <c r="B175" s="55" t="s">
        <v>151</v>
      </c>
      <c r="C175" s="53"/>
      <c r="D175" s="55"/>
      <c r="E175" s="307"/>
      <c r="F175" s="6"/>
      <c r="G175" s="287" t="e">
        <f>H174*0.4</f>
        <v>#REF!</v>
      </c>
      <c r="H175" s="287"/>
      <c r="I175" s="288">
        <v>0.4</v>
      </c>
      <c r="J175" s="287" t="s">
        <v>138</v>
      </c>
      <c r="K175" s="65" t="str">
        <f>K141</f>
        <v>p</v>
      </c>
    </row>
    <row r="176" spans="1:11">
      <c r="B176" s="55" t="s">
        <v>152</v>
      </c>
      <c r="C176" s="53"/>
      <c r="D176" s="55"/>
      <c r="E176" s="307"/>
      <c r="F176" s="6"/>
      <c r="G176" s="287" t="e">
        <f>G174-G175</f>
        <v>#VALUE!</v>
      </c>
      <c r="H176" s="287"/>
      <c r="I176" s="287"/>
      <c r="J176" s="287" t="s">
        <v>138</v>
      </c>
      <c r="K176" s="65" t="str">
        <f>K142</f>
        <v>p</v>
      </c>
    </row>
    <row r="177" spans="1:11" ht="10.199999999999999">
      <c r="B177" s="54" t="s">
        <v>150</v>
      </c>
      <c r="C177" s="53"/>
      <c r="D177" s="54"/>
      <c r="E177" s="308"/>
      <c r="F177" s="195"/>
      <c r="H177" s="212">
        <f>H11+H21+H30+H44+H58+H76+H102+H157+H116+H125+H133</f>
        <v>0</v>
      </c>
      <c r="I177" s="212">
        <f>I11+I21+I30+I44+I58+I76+I102+I157+I116+I125+I133</f>
        <v>162</v>
      </c>
      <c r="J177" s="213">
        <f>H177/I177</f>
        <v>0</v>
      </c>
      <c r="K177" s="65" t="str">
        <f>K143</f>
        <v>p</v>
      </c>
    </row>
    <row r="178" spans="1:11" ht="10.199999999999999">
      <c r="B178" s="55" t="s">
        <v>151</v>
      </c>
      <c r="C178" s="53"/>
      <c r="D178" s="55"/>
      <c r="E178" s="308"/>
      <c r="F178" s="195"/>
      <c r="H178" s="194">
        <f>I177*0.4</f>
        <v>64.8</v>
      </c>
      <c r="I178" s="194"/>
      <c r="J178" s="214">
        <v>0.4</v>
      </c>
    </row>
    <row r="179" spans="1:11" ht="10.199999999999999">
      <c r="B179" s="55" t="s">
        <v>152</v>
      </c>
      <c r="C179" s="53"/>
      <c r="D179" s="55"/>
      <c r="E179" s="308"/>
      <c r="F179" s="195"/>
      <c r="H179" s="194">
        <f>H177-H178</f>
        <v>-64.8</v>
      </c>
      <c r="I179" s="194"/>
      <c r="J179" s="55"/>
    </row>
    <row r="180" spans="1:11">
      <c r="F180" s="195"/>
    </row>
    <row r="181" spans="1:11" ht="10.199999999999999">
      <c r="A181" s="203">
        <v>0</v>
      </c>
      <c r="B181" s="166" t="s">
        <v>54</v>
      </c>
      <c r="C181" s="166" t="s">
        <v>54</v>
      </c>
      <c r="D181" s="167" t="s">
        <v>55</v>
      </c>
      <c r="E181" s="166"/>
      <c r="F181" s="191" t="s">
        <v>56</v>
      </c>
      <c r="G181" s="203" t="s">
        <v>57</v>
      </c>
      <c r="H181" s="198"/>
      <c r="I181" s="198"/>
      <c r="J181" s="199"/>
    </row>
    <row r="182" spans="1:11" ht="10.199999999999999">
      <c r="A182" s="206">
        <v>1</v>
      </c>
      <c r="B182" s="66" t="s">
        <v>54</v>
      </c>
      <c r="C182" s="66" t="s">
        <v>54</v>
      </c>
      <c r="D182" s="55" t="s">
        <v>55</v>
      </c>
      <c r="E182" s="66"/>
      <c r="F182" s="193" t="s">
        <v>56</v>
      </c>
      <c r="G182" s="216" t="s">
        <v>57</v>
      </c>
      <c r="H182" s="194">
        <f>SUM(H183:H188)</f>
        <v>0</v>
      </c>
      <c r="I182" s="194">
        <v>0</v>
      </c>
      <c r="J182" s="214">
        <v>0</v>
      </c>
    </row>
    <row r="183" spans="1:11" ht="10.199999999999999">
      <c r="A183" s="217">
        <f>A11</f>
        <v>2</v>
      </c>
      <c r="B183" s="55" t="str">
        <f>B11</f>
        <v>Kollegaer</v>
      </c>
      <c r="C183" s="55" t="str">
        <f>C11</f>
        <v>Kollegaer</v>
      </c>
      <c r="D183" s="55" t="str">
        <f>D11</f>
        <v>Type</v>
      </c>
      <c r="E183" s="66"/>
      <c r="F183" s="194" t="str">
        <f>F11</f>
        <v>Ja/nej</v>
      </c>
      <c r="G183" s="217" t="str">
        <f>G11</f>
        <v>Evt. kommentarer</v>
      </c>
      <c r="H183" s="194">
        <f>H11</f>
        <v>0</v>
      </c>
      <c r="I183" s="194">
        <f>I11</f>
        <v>8</v>
      </c>
      <c r="J183" s="55">
        <f>J11</f>
        <v>0</v>
      </c>
    </row>
    <row r="184" spans="1:11" ht="10.199999999999999">
      <c r="A184" s="217">
        <f>A21</f>
        <v>3</v>
      </c>
      <c r="B184" s="55" t="str">
        <f>B21</f>
        <v>Gæsteinformation</v>
      </c>
      <c r="C184" s="55" t="str">
        <f>C21</f>
        <v>Gæsteinformation</v>
      </c>
      <c r="D184" s="55" t="str">
        <f>D21</f>
        <v>Type</v>
      </c>
      <c r="E184" s="66"/>
      <c r="F184" s="194" t="str">
        <f>F21</f>
        <v>Ja/nej</v>
      </c>
      <c r="G184" s="217" t="str">
        <f>G21</f>
        <v>Evt. kommentarer</v>
      </c>
      <c r="H184" s="194">
        <f>H21</f>
        <v>0</v>
      </c>
      <c r="I184" s="194">
        <f>I21</f>
        <v>10</v>
      </c>
      <c r="J184" s="55">
        <f>J21</f>
        <v>0</v>
      </c>
    </row>
    <row r="185" spans="1:11" ht="10.199999999999999">
      <c r="A185" s="217">
        <f>A30</f>
        <v>4</v>
      </c>
      <c r="B185" s="55" t="str">
        <f>B30</f>
        <v>Vand</v>
      </c>
      <c r="C185" s="55" t="str">
        <f>C30</f>
        <v>Vand</v>
      </c>
      <c r="D185" s="55" t="str">
        <f>D30</f>
        <v>Type</v>
      </c>
      <c r="E185" s="66"/>
      <c r="F185" s="194" t="str">
        <f>F30</f>
        <v>Ja/nej</v>
      </c>
      <c r="G185" s="217" t="str">
        <f>G30</f>
        <v>Evt. kommentarer</v>
      </c>
      <c r="H185" s="194">
        <f>H30</f>
        <v>0</v>
      </c>
      <c r="I185" s="194">
        <f>I30</f>
        <v>15</v>
      </c>
      <c r="J185" s="55">
        <f>J30</f>
        <v>0</v>
      </c>
    </row>
    <row r="186" spans="1:11" ht="10.199999999999999">
      <c r="A186" s="217">
        <f>A44</f>
        <v>5</v>
      </c>
      <c r="B186" s="55" t="str">
        <f>B44</f>
        <v>Rengøring</v>
      </c>
      <c r="C186" s="55" t="str">
        <f>C44</f>
        <v>Rengøring</v>
      </c>
      <c r="D186" s="55" t="str">
        <f>D44</f>
        <v>Type</v>
      </c>
      <c r="E186" s="66"/>
      <c r="F186" s="194" t="str">
        <f>F44</f>
        <v>Ja/nej</v>
      </c>
      <c r="G186" s="217" t="str">
        <f>G44</f>
        <v>Evt. kommentarer</v>
      </c>
      <c r="H186" s="194">
        <f>H44</f>
        <v>0</v>
      </c>
      <c r="I186" s="194">
        <f>I44</f>
        <v>9</v>
      </c>
      <c r="J186" s="55">
        <f>J44</f>
        <v>0</v>
      </c>
    </row>
    <row r="187" spans="1:11" ht="10.199999999999999">
      <c r="A187" s="217">
        <f>A58</f>
        <v>6</v>
      </c>
      <c r="B187" s="55" t="str">
        <f>B58</f>
        <v>Affald</v>
      </c>
      <c r="C187" s="55" t="str">
        <f>C58</f>
        <v>Affald</v>
      </c>
      <c r="D187" s="55" t="str">
        <f>D58</f>
        <v>Type</v>
      </c>
      <c r="E187" s="66"/>
      <c r="F187" s="194" t="str">
        <f>F58</f>
        <v>Ja/nej</v>
      </c>
      <c r="G187" s="217" t="str">
        <f>G58</f>
        <v>Evt. kommentarer</v>
      </c>
      <c r="H187" s="194">
        <f>H58</f>
        <v>0</v>
      </c>
      <c r="I187" s="194">
        <f>I58</f>
        <v>22</v>
      </c>
      <c r="J187" s="55">
        <f>J58</f>
        <v>0</v>
      </c>
    </row>
    <row r="188" spans="1:11" ht="10.199999999999999">
      <c r="A188" s="217">
        <f>A76</f>
        <v>7</v>
      </c>
      <c r="B188" s="55" t="str">
        <f>B76</f>
        <v>Energi</v>
      </c>
      <c r="C188" s="55" t="str">
        <f>C76</f>
        <v>Energi</v>
      </c>
      <c r="D188" s="55" t="str">
        <f>D76</f>
        <v>Type</v>
      </c>
      <c r="E188" s="66"/>
      <c r="F188" s="194" t="str">
        <f>F76</f>
        <v>Ja/nej</v>
      </c>
      <c r="G188" s="217" t="str">
        <f>G76</f>
        <v>Evt. kommentarer</v>
      </c>
      <c r="H188" s="194">
        <f>H76</f>
        <v>0</v>
      </c>
      <c r="I188" s="194">
        <f>I76</f>
        <v>44</v>
      </c>
      <c r="J188" s="55">
        <f>J76</f>
        <v>0</v>
      </c>
    </row>
    <row r="189" spans="1:11" ht="10.199999999999999">
      <c r="A189" s="217">
        <f>A102</f>
        <v>8</v>
      </c>
      <c r="B189" s="55" t="str">
        <f>B102</f>
        <v>Fødevarer</v>
      </c>
      <c r="C189" s="55" t="str">
        <f>C102</f>
        <v>Fødevarer</v>
      </c>
      <c r="D189" s="55" t="str">
        <f>D102</f>
        <v>Type</v>
      </c>
      <c r="E189" s="66"/>
      <c r="F189" s="194" t="str">
        <f>F102</f>
        <v>Ja/nej</v>
      </c>
      <c r="G189" s="217" t="str">
        <f>G102</f>
        <v>Evt. kommentarer</v>
      </c>
      <c r="H189" s="194">
        <f>H102</f>
        <v>0</v>
      </c>
      <c r="I189" s="194">
        <f>I102</f>
        <v>25</v>
      </c>
      <c r="J189" s="55">
        <f>J102</f>
        <v>0</v>
      </c>
    </row>
    <row r="190" spans="1:11" ht="10.199999999999999">
      <c r="A190" s="217">
        <f>A157</f>
        <v>18</v>
      </c>
      <c r="B190" s="55" t="str">
        <f>B157</f>
        <v>Forretningsområde</v>
      </c>
      <c r="C190" s="55" t="str">
        <f>C157</f>
        <v>Forretningsområde</v>
      </c>
      <c r="D190" s="55" t="str">
        <f>D157</f>
        <v>Type</v>
      </c>
      <c r="E190" s="66"/>
      <c r="F190" s="194" t="str">
        <f>F157</f>
        <v>Ja/nej</v>
      </c>
      <c r="G190" s="217" t="str">
        <f>G157</f>
        <v>Evt. kommentarer</v>
      </c>
      <c r="H190" s="194">
        <f>H157</f>
        <v>0</v>
      </c>
      <c r="I190" s="194">
        <f>I157</f>
        <v>6</v>
      </c>
      <c r="J190" s="55">
        <v>0</v>
      </c>
    </row>
    <row r="191" spans="1:11" ht="10.199999999999999">
      <c r="A191" s="217">
        <f>A116</f>
        <v>10</v>
      </c>
      <c r="B191" s="55" t="str">
        <f>B116</f>
        <v>Udeområde</v>
      </c>
      <c r="C191" s="55" t="str">
        <f>C116</f>
        <v>Udeområde</v>
      </c>
      <c r="D191" s="55" t="str">
        <f>D116</f>
        <v>Type</v>
      </c>
      <c r="E191" s="66"/>
      <c r="F191" s="194" t="str">
        <f>F116</f>
        <v>Ja/nej</v>
      </c>
      <c r="G191" s="217" t="str">
        <f>G116</f>
        <v>Evt. kommentarer</v>
      </c>
      <c r="H191" s="194"/>
      <c r="I191" s="194"/>
      <c r="J191" s="55"/>
    </row>
    <row r="192" spans="1:11" ht="10.199999999999999">
      <c r="A192" s="217">
        <f>A125</f>
        <v>11</v>
      </c>
      <c r="B192" s="55" t="str">
        <f>B125</f>
        <v>Natur</v>
      </c>
      <c r="C192" s="55" t="str">
        <f>C125</f>
        <v>Natur</v>
      </c>
      <c r="D192" s="55" t="str">
        <f>D125</f>
        <v>Type</v>
      </c>
      <c r="E192" s="66"/>
      <c r="F192" s="194" t="str">
        <f>F125</f>
        <v>Ja/nej</v>
      </c>
      <c r="G192" s="217" t="str">
        <f>G125</f>
        <v>Evt. kommentarer</v>
      </c>
      <c r="H192" s="194">
        <f>H125</f>
        <v>0</v>
      </c>
      <c r="I192" s="194">
        <f>I125</f>
        <v>9</v>
      </c>
      <c r="J192" s="55">
        <f>J125</f>
        <v>0</v>
      </c>
    </row>
    <row r="193" spans="1:10" ht="10.199999999999999">
      <c r="A193" s="217">
        <f>A133</f>
        <v>12</v>
      </c>
      <c r="B193" s="55" t="str">
        <f>B133</f>
        <v>Administration og indkøb</v>
      </c>
      <c r="C193" s="55" t="str">
        <f>C133</f>
        <v>Administration og indkøb</v>
      </c>
      <c r="D193" s="55" t="str">
        <f>D133</f>
        <v>Type</v>
      </c>
      <c r="E193" s="66"/>
      <c r="F193" s="194" t="str">
        <f>F133</f>
        <v>Ja/nej</v>
      </c>
      <c r="G193" s="217" t="str">
        <f>G133</f>
        <v>Evt. kommentarer</v>
      </c>
      <c r="H193" s="194">
        <f>H133</f>
        <v>0</v>
      </c>
      <c r="I193" s="194">
        <f>I133</f>
        <v>11</v>
      </c>
      <c r="J193" s="55">
        <f>J133</f>
        <v>0</v>
      </c>
    </row>
    <row r="194" spans="1:10" ht="10.199999999999999">
      <c r="A194" s="290"/>
      <c r="B194" s="55"/>
      <c r="C194" s="291"/>
      <c r="D194" s="291"/>
      <c r="E194" s="310"/>
      <c r="F194" s="292"/>
      <c r="G194" s="290"/>
      <c r="H194" s="194"/>
      <c r="I194" s="194"/>
      <c r="J194" s="55"/>
    </row>
    <row r="195" spans="1:10" ht="10.199999999999999">
      <c r="A195" s="290"/>
      <c r="B195" s="55"/>
      <c r="C195" s="291"/>
      <c r="D195" s="291"/>
      <c r="E195" s="310"/>
      <c r="F195" s="292"/>
      <c r="G195" s="290"/>
      <c r="H195" s="194"/>
      <c r="I195" s="194"/>
      <c r="J195" s="55"/>
    </row>
    <row r="196" spans="1:10" ht="10.199999999999999">
      <c r="B196" s="55" t="str">
        <f>B177</f>
        <v>Antal point</v>
      </c>
      <c r="C196" s="53"/>
      <c r="F196" s="195"/>
      <c r="H196" s="208">
        <f t="shared" ref="H196:J198" si="13">H177</f>
        <v>0</v>
      </c>
      <c r="I196" s="208">
        <f t="shared" si="13"/>
        <v>162</v>
      </c>
      <c r="J196" s="65">
        <f t="shared" si="13"/>
        <v>0</v>
      </c>
    </row>
    <row r="197" spans="1:10" ht="10.199999999999999">
      <c r="B197" s="55" t="str">
        <f>B178</f>
        <v>Pointgrænse</v>
      </c>
      <c r="C197" s="53"/>
      <c r="F197" s="195"/>
      <c r="H197" s="208">
        <f t="shared" si="13"/>
        <v>64.8</v>
      </c>
      <c r="I197" s="208">
        <f t="shared" si="13"/>
        <v>0</v>
      </c>
      <c r="J197" s="209">
        <f t="shared" si="13"/>
        <v>0.4</v>
      </c>
    </row>
    <row r="198" spans="1:10" ht="10.199999999999999">
      <c r="B198" s="55" t="str">
        <f>B179</f>
        <v>Plus/minus over grænse</v>
      </c>
      <c r="C198" s="53"/>
      <c r="F198" s="195"/>
      <c r="H198" s="208">
        <f t="shared" si="13"/>
        <v>-64.8</v>
      </c>
      <c r="I198" s="208">
        <f t="shared" si="13"/>
        <v>0</v>
      </c>
      <c r="J198" s="65">
        <f t="shared" si="13"/>
        <v>0</v>
      </c>
    </row>
  </sheetData>
  <autoFilter ref="A1:K179" xr:uid="{00000000-0001-0000-0100-000000000000}"/>
  <phoneticPr fontId="18" type="noConversion"/>
  <pageMargins left="0.7" right="0.7" top="0.75" bottom="0.75" header="0.3" footer="0.3"/>
  <pageSetup scale="7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603D043-4995-4AB8-993A-D1389982523B}">
          <x14:formula1>
            <xm:f>'Ark2'!$A$1:$A$4</xm:f>
          </x14:formula1>
          <xm:sqref>F22:F24 F26:F29 F31:F37 F45:F52 F54:F57 F59:F68 F70:F75 F77:F87 F3:F8 F103:F106 F128 F117:F122 F124 F126 F130:F132 F134:F139 F115 F173 F12:F17 F19:F20 F39:F43 F89:F101 F141:F148 F108:F113 F150:F171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B15"/>
  <sheetViews>
    <sheetView view="pageLayout" topLeftCell="A13" zoomScaleNormal="100" workbookViewId="0">
      <selection activeCell="B4" sqref="B4"/>
    </sheetView>
  </sheetViews>
  <sheetFormatPr defaultRowHeight="14.4"/>
  <cols>
    <col min="1" max="1" width="32.109375" customWidth="1"/>
    <col min="2" max="2" width="53.88671875" customWidth="1"/>
  </cols>
  <sheetData>
    <row r="1" spans="1:2">
      <c r="A1" s="166" t="s">
        <v>95</v>
      </c>
      <c r="B1" s="166" t="s">
        <v>93</v>
      </c>
    </row>
    <row r="2" spans="1:2" ht="15" customHeight="1">
      <c r="A2" s="168" t="s">
        <v>202</v>
      </c>
      <c r="B2" s="168" t="s">
        <v>196</v>
      </c>
    </row>
    <row r="3" spans="1:2" ht="69" customHeight="1">
      <c r="A3" s="168" t="s">
        <v>200</v>
      </c>
      <c r="B3" s="168" t="s">
        <v>552</v>
      </c>
    </row>
    <row r="4" spans="1:2" ht="40.5" customHeight="1">
      <c r="A4" s="168" t="s">
        <v>199</v>
      </c>
      <c r="B4" s="168" t="s">
        <v>553</v>
      </c>
    </row>
    <row r="5" spans="1:2" ht="40.5" customHeight="1">
      <c r="A5" s="168" t="s">
        <v>554</v>
      </c>
      <c r="B5" s="168" t="s">
        <v>560</v>
      </c>
    </row>
    <row r="6" spans="1:2" ht="43.5" customHeight="1">
      <c r="A6" s="168" t="s">
        <v>201</v>
      </c>
      <c r="B6" s="168" t="s">
        <v>559</v>
      </c>
    </row>
    <row r="7" spans="1:2" ht="24" customHeight="1">
      <c r="A7" s="168" t="s">
        <v>96</v>
      </c>
      <c r="B7" s="168" t="s">
        <v>97</v>
      </c>
    </row>
    <row r="8" spans="1:2" ht="21.75" customHeight="1">
      <c r="A8" s="168" t="s">
        <v>106</v>
      </c>
      <c r="B8" s="168" t="s">
        <v>555</v>
      </c>
    </row>
    <row r="9" spans="1:2" ht="20.25" customHeight="1">
      <c r="A9" s="168" t="s">
        <v>104</v>
      </c>
      <c r="B9" s="168" t="s">
        <v>98</v>
      </c>
    </row>
    <row r="10" spans="1:2" ht="34.5" customHeight="1">
      <c r="A10" s="168" t="s">
        <v>105</v>
      </c>
      <c r="B10" s="168" t="s">
        <v>556</v>
      </c>
    </row>
    <row r="11" spans="1:2" ht="33" customHeight="1">
      <c r="A11" s="168" t="s">
        <v>197</v>
      </c>
      <c r="B11" s="168" t="s">
        <v>293</v>
      </c>
    </row>
    <row r="12" spans="1:2" ht="24" customHeight="1">
      <c r="A12" s="168" t="s">
        <v>123</v>
      </c>
      <c r="B12" s="168" t="s">
        <v>557</v>
      </c>
    </row>
    <row r="13" spans="1:2" ht="24.75" customHeight="1">
      <c r="A13" s="168" t="s">
        <v>124</v>
      </c>
      <c r="B13" s="168" t="s">
        <v>125</v>
      </c>
    </row>
    <row r="14" spans="1:2" ht="41.25" customHeight="1">
      <c r="A14" s="168" t="s">
        <v>126</v>
      </c>
      <c r="B14" s="168" t="s">
        <v>127</v>
      </c>
    </row>
    <row r="15" spans="1:2" ht="28.5" customHeight="1">
      <c r="A15" s="168" t="s">
        <v>558</v>
      </c>
      <c r="B15" s="168" t="s">
        <v>198</v>
      </c>
    </row>
  </sheetData>
  <pageMargins left="0.7" right="0.7" top="0.75" bottom="0.75" header="0.3" footer="0.3"/>
  <pageSetup paperSize="9" orientation="portrait" r:id="rId1"/>
  <headerFooter>
    <oddHeader>&amp;CC. Introduktion</oddHeader>
    <oddFooter>Side &amp;P af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53DFB-FCBB-4658-992D-A585C219E405}">
  <sheetPr>
    <tabColor rgb="FF0070C0"/>
  </sheetPr>
  <dimension ref="A1:D96"/>
  <sheetViews>
    <sheetView topLeftCell="A7" workbookViewId="0">
      <selection activeCell="C15" sqref="C15"/>
    </sheetView>
  </sheetViews>
  <sheetFormatPr defaultRowHeight="14.4"/>
  <cols>
    <col min="1" max="1" width="15" customWidth="1"/>
    <col min="2" max="2" width="42.109375" customWidth="1"/>
    <col min="3" max="3" width="16.5546875" customWidth="1"/>
    <col min="4" max="4" width="20" customWidth="1"/>
    <col min="7" max="7" width="13.44140625" customWidth="1"/>
  </cols>
  <sheetData>
    <row r="1" spans="1:4" ht="17.399999999999999">
      <c r="A1" s="68" t="s">
        <v>396</v>
      </c>
    </row>
    <row r="2" spans="1:4" ht="15" thickBot="1">
      <c r="A2" s="126"/>
    </row>
    <row r="3" spans="1:4" s="136" customFormat="1" ht="12.6" thickBot="1">
      <c r="A3" s="133" t="s">
        <v>536</v>
      </c>
      <c r="B3" s="134" t="s">
        <v>65</v>
      </c>
      <c r="C3" s="135" t="s">
        <v>66</v>
      </c>
      <c r="D3" s="134" t="s">
        <v>65</v>
      </c>
    </row>
    <row r="4" spans="1:4">
      <c r="A4" s="126"/>
    </row>
    <row r="5" spans="1:4" ht="15" thickBot="1">
      <c r="A5" s="126"/>
    </row>
    <row r="6" spans="1:4" ht="15" thickBot="1">
      <c r="B6" s="127" t="s">
        <v>397</v>
      </c>
    </row>
    <row r="7" spans="1:4">
      <c r="B7" s="128"/>
    </row>
    <row r="8" spans="1:4" ht="34.200000000000003">
      <c r="B8" s="129" t="s">
        <v>398</v>
      </c>
    </row>
    <row r="9" spans="1:4">
      <c r="B9" s="129"/>
    </row>
    <row r="10" spans="1:4" ht="46.2">
      <c r="B10" s="130" t="s">
        <v>901</v>
      </c>
    </row>
    <row r="11" spans="1:4">
      <c r="B11" s="129"/>
    </row>
    <row r="12" spans="1:4" ht="34.799999999999997">
      <c r="B12" s="130" t="s">
        <v>399</v>
      </c>
    </row>
    <row r="13" spans="1:4">
      <c r="B13" s="129"/>
    </row>
    <row r="14" spans="1:4" ht="23.4">
      <c r="B14" s="130" t="s">
        <v>902</v>
      </c>
    </row>
    <row r="15" spans="1:4">
      <c r="B15" s="129"/>
    </row>
    <row r="16" spans="1:4" ht="34.799999999999997">
      <c r="B16" s="130" t="s">
        <v>400</v>
      </c>
    </row>
    <row r="17" spans="1:4">
      <c r="B17" s="129"/>
    </row>
    <row r="18" spans="1:4" ht="15" thickBot="1">
      <c r="B18" s="131"/>
    </row>
    <row r="19" spans="1:4">
      <c r="A19" s="126"/>
    </row>
    <row r="20" spans="1:4">
      <c r="A20" s="126"/>
    </row>
    <row r="21" spans="1:4" ht="17.399999999999999">
      <c r="A21" s="68" t="s">
        <v>401</v>
      </c>
    </row>
    <row r="22" spans="1:4" ht="15" thickBot="1">
      <c r="A22" s="126"/>
    </row>
    <row r="23" spans="1:4" ht="15.6" thickTop="1" thickBot="1">
      <c r="A23" s="138" t="s">
        <v>449</v>
      </c>
      <c r="B23" s="139" t="s">
        <v>402</v>
      </c>
      <c r="C23" s="139" t="s">
        <v>94</v>
      </c>
      <c r="D23" s="138" t="s">
        <v>403</v>
      </c>
    </row>
    <row r="24" spans="1:4" ht="15" customHeight="1" thickTop="1" thickBot="1">
      <c r="A24" s="140">
        <v>43160</v>
      </c>
      <c r="B24" s="141" t="s">
        <v>404</v>
      </c>
      <c r="C24" s="141" t="s">
        <v>67</v>
      </c>
      <c r="D24" s="142">
        <v>43393</v>
      </c>
    </row>
    <row r="25" spans="1:4" ht="15" customHeight="1" thickTop="1" thickBot="1">
      <c r="A25" s="142">
        <v>43160</v>
      </c>
      <c r="B25" s="141" t="s">
        <v>405</v>
      </c>
      <c r="C25" s="141" t="s">
        <v>406</v>
      </c>
      <c r="D25" s="142">
        <v>43271</v>
      </c>
    </row>
    <row r="26" spans="1:4" ht="15.6" thickTop="1" thickBot="1">
      <c r="A26" s="143"/>
      <c r="B26" s="143"/>
      <c r="C26" s="143"/>
      <c r="D26" s="143"/>
    </row>
    <row r="27" spans="1:4" ht="15.6" thickTop="1" thickBot="1">
      <c r="A27" s="143"/>
      <c r="B27" s="143"/>
      <c r="C27" s="143"/>
      <c r="D27" s="143"/>
    </row>
    <row r="28" spans="1:4" ht="15.6" thickTop="1" thickBot="1">
      <c r="A28" s="143"/>
      <c r="B28" s="143"/>
      <c r="C28" s="143"/>
      <c r="D28" s="143"/>
    </row>
    <row r="29" spans="1:4" ht="15.6" thickTop="1" thickBot="1">
      <c r="A29" s="143"/>
      <c r="B29" s="143"/>
      <c r="C29" s="143"/>
      <c r="D29" s="143"/>
    </row>
    <row r="30" spans="1:4" ht="15.6" thickTop="1" thickBot="1">
      <c r="A30" s="143"/>
      <c r="B30" s="143"/>
      <c r="C30" s="143"/>
      <c r="D30" s="143"/>
    </row>
    <row r="31" spans="1:4" ht="15.6" thickTop="1" thickBot="1">
      <c r="A31" s="143"/>
      <c r="B31" s="143"/>
      <c r="C31" s="143"/>
      <c r="D31" s="143"/>
    </row>
    <row r="32" spans="1:4" ht="15.6" thickTop="1" thickBot="1">
      <c r="A32" s="143"/>
      <c r="B32" s="143"/>
      <c r="C32" s="143"/>
      <c r="D32" s="143"/>
    </row>
    <row r="33" spans="1:4" ht="15.6" thickTop="1" thickBot="1">
      <c r="A33" s="143"/>
      <c r="B33" s="143"/>
      <c r="C33" s="143"/>
      <c r="D33" s="143"/>
    </row>
    <row r="34" spans="1:4" ht="15.6" thickTop="1" thickBot="1">
      <c r="A34" s="143"/>
      <c r="B34" s="143"/>
      <c r="C34" s="143"/>
      <c r="D34" s="143"/>
    </row>
    <row r="35" spans="1:4" ht="15.6" thickTop="1" thickBot="1">
      <c r="A35" s="143"/>
      <c r="B35" s="143"/>
      <c r="C35" s="143"/>
      <c r="D35" s="143"/>
    </row>
    <row r="36" spans="1:4" ht="15.6" thickTop="1" thickBot="1">
      <c r="A36" s="143"/>
      <c r="B36" s="143"/>
      <c r="C36" s="143"/>
      <c r="D36" s="143"/>
    </row>
    <row r="37" spans="1:4" ht="15.6" thickTop="1" thickBot="1">
      <c r="A37" s="143"/>
      <c r="B37" s="143"/>
      <c r="C37" s="143"/>
      <c r="D37" s="143"/>
    </row>
    <row r="38" spans="1:4" ht="15.6" thickTop="1" thickBot="1">
      <c r="A38" s="143"/>
      <c r="B38" s="143"/>
      <c r="C38" s="143"/>
      <c r="D38" s="143"/>
    </row>
    <row r="39" spans="1:4" ht="15.6" thickTop="1" thickBot="1">
      <c r="A39" s="143"/>
      <c r="B39" s="143"/>
      <c r="C39" s="143"/>
      <c r="D39" s="143"/>
    </row>
    <row r="40" spans="1:4" ht="15.6" thickTop="1" thickBot="1">
      <c r="A40" s="143"/>
      <c r="B40" s="143"/>
      <c r="C40" s="143"/>
      <c r="D40" s="143"/>
    </row>
    <row r="41" spans="1:4" ht="15" thickTop="1"/>
    <row r="45" spans="1:4" ht="15" thickBot="1">
      <c r="A45" s="132" t="s">
        <v>407</v>
      </c>
      <c r="B45" s="144" t="s">
        <v>408</v>
      </c>
    </row>
    <row r="46" spans="1:4">
      <c r="A46" s="345" t="s">
        <v>450</v>
      </c>
      <c r="B46" s="145" t="s">
        <v>409</v>
      </c>
    </row>
    <row r="47" spans="1:4">
      <c r="A47" s="346"/>
      <c r="B47" s="145" t="s">
        <v>410</v>
      </c>
    </row>
    <row r="48" spans="1:4">
      <c r="A48" s="346"/>
      <c r="B48" s="145" t="s">
        <v>411</v>
      </c>
    </row>
    <row r="49" spans="1:2">
      <c r="A49" s="346"/>
      <c r="B49" s="145" t="s">
        <v>412</v>
      </c>
    </row>
    <row r="50" spans="1:2">
      <c r="A50" s="346"/>
      <c r="B50" s="145" t="s">
        <v>413</v>
      </c>
    </row>
    <row r="51" spans="1:2" ht="21.6">
      <c r="A51" s="346"/>
      <c r="B51" s="145" t="s">
        <v>414</v>
      </c>
    </row>
    <row r="52" spans="1:2" ht="15" thickBot="1">
      <c r="A52" s="347"/>
      <c r="B52" s="146"/>
    </row>
    <row r="53" spans="1:2">
      <c r="A53" s="345" t="s">
        <v>451</v>
      </c>
      <c r="B53" s="145" t="s">
        <v>415</v>
      </c>
    </row>
    <row r="54" spans="1:2" ht="21.6">
      <c r="A54" s="346"/>
      <c r="B54" s="145" t="s">
        <v>416</v>
      </c>
    </row>
    <row r="55" spans="1:2">
      <c r="A55" s="346"/>
      <c r="B55" s="145" t="s">
        <v>417</v>
      </c>
    </row>
    <row r="56" spans="1:2" ht="15" thickBot="1">
      <c r="A56" s="347"/>
      <c r="B56" s="146"/>
    </row>
    <row r="57" spans="1:2">
      <c r="A57" s="345" t="s">
        <v>452</v>
      </c>
      <c r="B57" s="145" t="s">
        <v>418</v>
      </c>
    </row>
    <row r="58" spans="1:2">
      <c r="A58" s="346"/>
      <c r="B58" s="145" t="s">
        <v>419</v>
      </c>
    </row>
    <row r="59" spans="1:2" ht="15" thickBot="1">
      <c r="A59" s="347"/>
      <c r="B59" s="146"/>
    </row>
    <row r="60" spans="1:2" ht="21.6">
      <c r="A60" s="345" t="s">
        <v>453</v>
      </c>
      <c r="B60" s="145" t="s">
        <v>420</v>
      </c>
    </row>
    <row r="61" spans="1:2" ht="21.6">
      <c r="A61" s="346"/>
      <c r="B61" s="145" t="s">
        <v>421</v>
      </c>
    </row>
    <row r="62" spans="1:2">
      <c r="A62" s="346"/>
      <c r="B62" s="145" t="s">
        <v>422</v>
      </c>
    </row>
    <row r="63" spans="1:2" ht="15" thickBot="1">
      <c r="A63" s="347"/>
      <c r="B63" s="147"/>
    </row>
    <row r="64" spans="1:2">
      <c r="A64" s="345" t="s">
        <v>454</v>
      </c>
      <c r="B64" s="145" t="s">
        <v>423</v>
      </c>
    </row>
    <row r="65" spans="1:2">
      <c r="A65" s="346"/>
      <c r="B65" s="145" t="s">
        <v>424</v>
      </c>
    </row>
    <row r="66" spans="1:2">
      <c r="A66" s="346"/>
      <c r="B66" s="145" t="s">
        <v>425</v>
      </c>
    </row>
    <row r="67" spans="1:2">
      <c r="A67" s="346"/>
      <c r="B67" s="145" t="s">
        <v>426</v>
      </c>
    </row>
    <row r="68" spans="1:2">
      <c r="A68" s="346"/>
      <c r="B68" s="145" t="s">
        <v>427</v>
      </c>
    </row>
    <row r="69" spans="1:2" ht="15" thickBot="1">
      <c r="A69" s="347"/>
      <c r="B69" s="146"/>
    </row>
    <row r="70" spans="1:2">
      <c r="A70" s="345" t="s">
        <v>455</v>
      </c>
      <c r="B70" s="145" t="s">
        <v>428</v>
      </c>
    </row>
    <row r="71" spans="1:2">
      <c r="A71" s="346"/>
      <c r="B71" s="145" t="s">
        <v>429</v>
      </c>
    </row>
    <row r="72" spans="1:2" ht="21.6">
      <c r="A72" s="346"/>
      <c r="B72" s="145" t="s">
        <v>430</v>
      </c>
    </row>
    <row r="73" spans="1:2">
      <c r="A73" s="346"/>
      <c r="B73" s="145" t="s">
        <v>431</v>
      </c>
    </row>
    <row r="74" spans="1:2" ht="15" thickBot="1">
      <c r="A74" s="347"/>
      <c r="B74" s="137"/>
    </row>
    <row r="75" spans="1:2">
      <c r="A75" s="345" t="s">
        <v>456</v>
      </c>
      <c r="B75" s="145" t="s">
        <v>432</v>
      </c>
    </row>
    <row r="76" spans="1:2">
      <c r="A76" s="346"/>
      <c r="B76" s="145" t="s">
        <v>433</v>
      </c>
    </row>
    <row r="77" spans="1:2">
      <c r="A77" s="346"/>
      <c r="B77" s="145" t="s">
        <v>434</v>
      </c>
    </row>
    <row r="78" spans="1:2">
      <c r="A78" s="346"/>
      <c r="B78" s="145" t="s">
        <v>435</v>
      </c>
    </row>
    <row r="79" spans="1:2" ht="15" thickBot="1">
      <c r="A79" s="347"/>
      <c r="B79" s="146"/>
    </row>
    <row r="80" spans="1:2">
      <c r="A80" s="345" t="s">
        <v>457</v>
      </c>
      <c r="B80" s="145" t="s">
        <v>436</v>
      </c>
    </row>
    <row r="81" spans="1:2" ht="21.6">
      <c r="A81" s="346"/>
      <c r="B81" s="145" t="s">
        <v>437</v>
      </c>
    </row>
    <row r="82" spans="1:2">
      <c r="A82" s="346"/>
      <c r="B82" s="145" t="s">
        <v>438</v>
      </c>
    </row>
    <row r="83" spans="1:2" ht="15" thickBot="1">
      <c r="A83" s="347"/>
      <c r="B83" s="146"/>
    </row>
    <row r="84" spans="1:2">
      <c r="A84" s="345" t="s">
        <v>458</v>
      </c>
      <c r="B84" s="145" t="s">
        <v>439</v>
      </c>
    </row>
    <row r="85" spans="1:2">
      <c r="A85" s="346"/>
      <c r="B85" s="145" t="s">
        <v>440</v>
      </c>
    </row>
    <row r="86" spans="1:2">
      <c r="A86" s="346"/>
      <c r="B86" s="145" t="s">
        <v>441</v>
      </c>
    </row>
    <row r="87" spans="1:2">
      <c r="A87" s="346"/>
      <c r="B87" s="145" t="s">
        <v>442</v>
      </c>
    </row>
    <row r="88" spans="1:2" ht="15" thickBot="1">
      <c r="A88" s="347"/>
      <c r="B88" s="146"/>
    </row>
    <row r="89" spans="1:2" ht="21.6">
      <c r="A89" s="345" t="s">
        <v>459</v>
      </c>
      <c r="B89" s="145" t="s">
        <v>443</v>
      </c>
    </row>
    <row r="90" spans="1:2" ht="21.6">
      <c r="A90" s="346"/>
      <c r="B90" s="145" t="s">
        <v>444</v>
      </c>
    </row>
    <row r="91" spans="1:2">
      <c r="A91" s="346"/>
      <c r="B91" s="145" t="s">
        <v>445</v>
      </c>
    </row>
    <row r="92" spans="1:2">
      <c r="A92" s="346"/>
      <c r="B92" s="145" t="s">
        <v>446</v>
      </c>
    </row>
    <row r="93" spans="1:2">
      <c r="A93" s="346"/>
      <c r="B93" s="145" t="s">
        <v>447</v>
      </c>
    </row>
    <row r="94" spans="1:2" ht="15" thickBot="1">
      <c r="A94" s="347"/>
      <c r="B94" s="146"/>
    </row>
    <row r="95" spans="1:2" ht="17.100000000000001" customHeight="1">
      <c r="A95" s="348" t="s">
        <v>460</v>
      </c>
      <c r="B95" s="350" t="s">
        <v>448</v>
      </c>
    </row>
    <row r="96" spans="1:2" ht="15" thickBot="1">
      <c r="A96" s="349"/>
      <c r="B96" s="351"/>
    </row>
  </sheetData>
  <mergeCells count="12">
    <mergeCell ref="A84:A88"/>
    <mergeCell ref="A89:A94"/>
    <mergeCell ref="A95:A96"/>
    <mergeCell ref="B95:B96"/>
    <mergeCell ref="A46:A52"/>
    <mergeCell ref="A53:A56"/>
    <mergeCell ref="A57:A59"/>
    <mergeCell ref="A60:A63"/>
    <mergeCell ref="A64:A69"/>
    <mergeCell ref="A75:A79"/>
    <mergeCell ref="A80:A83"/>
    <mergeCell ref="A70:A7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H64"/>
  <sheetViews>
    <sheetView view="pageLayout" zoomScaleNormal="100" zoomScaleSheetLayoutView="100" workbookViewId="0">
      <selection activeCell="D2" sqref="D2"/>
    </sheetView>
  </sheetViews>
  <sheetFormatPr defaultRowHeight="14.4"/>
  <cols>
    <col min="1" max="4" width="9.44140625" bestFit="1" customWidth="1"/>
    <col min="5" max="5" width="10.88671875" customWidth="1"/>
    <col min="6" max="7" width="9.5546875" bestFit="1" customWidth="1"/>
    <col min="8" max="8" width="12.109375" customWidth="1"/>
    <col min="9" max="9" width="6" customWidth="1"/>
  </cols>
  <sheetData>
    <row r="1" spans="1:8" s="110" customFormat="1" ht="16.2">
      <c r="A1" s="75" t="s">
        <v>467</v>
      </c>
      <c r="B1" s="119" t="s">
        <v>468</v>
      </c>
    </row>
    <row r="3" spans="1:8">
      <c r="A3" s="12" t="s">
        <v>88</v>
      </c>
      <c r="B3" s="7"/>
      <c r="C3" s="8"/>
      <c r="D3" s="6" t="s">
        <v>68</v>
      </c>
      <c r="E3" s="125">
        <v>37</v>
      </c>
      <c r="F3" s="6"/>
      <c r="G3" s="6" t="s">
        <v>69</v>
      </c>
    </row>
    <row r="4" spans="1:8" ht="18">
      <c r="A4" s="120"/>
      <c r="B4" s="120" t="s">
        <v>70</v>
      </c>
      <c r="C4" s="120" t="s">
        <v>71</v>
      </c>
      <c r="D4" s="120" t="s">
        <v>72</v>
      </c>
      <c r="E4" s="120" t="s">
        <v>73</v>
      </c>
      <c r="F4" s="120" t="s">
        <v>74</v>
      </c>
      <c r="G4" s="120" t="s">
        <v>75</v>
      </c>
      <c r="H4" s="120" t="s">
        <v>76</v>
      </c>
    </row>
    <row r="5" spans="1:8">
      <c r="A5" s="13">
        <v>0</v>
      </c>
      <c r="B5" s="14">
        <v>40189</v>
      </c>
      <c r="C5" s="15">
        <v>17700</v>
      </c>
      <c r="D5" s="15">
        <v>3500</v>
      </c>
      <c r="E5" s="15">
        <v>30</v>
      </c>
      <c r="F5" s="15">
        <f>(E3*D5)/E5</f>
        <v>4316.666666666667</v>
      </c>
      <c r="G5" s="15">
        <f>D5/E5*30.5</f>
        <v>3558.3333333333335</v>
      </c>
      <c r="H5" s="16">
        <f>G5*E3</f>
        <v>131658.33333333334</v>
      </c>
    </row>
    <row r="6" spans="1:8">
      <c r="A6" s="13">
        <v>0</v>
      </c>
      <c r="B6" s="14">
        <v>40221</v>
      </c>
      <c r="C6" s="15">
        <v>22500</v>
      </c>
      <c r="D6" s="15">
        <f>C6-C5</f>
        <v>4800</v>
      </c>
      <c r="E6" s="15">
        <f>B6-B5</f>
        <v>32</v>
      </c>
      <c r="F6" s="15">
        <f>D6*E3/E6</f>
        <v>5550</v>
      </c>
      <c r="G6" s="15">
        <f>D6/E6*30.5</f>
        <v>4575</v>
      </c>
      <c r="H6" s="16">
        <f>G6*E3</f>
        <v>169275</v>
      </c>
    </row>
    <row r="7" spans="1:8">
      <c r="A7" s="17" t="s">
        <v>77</v>
      </c>
      <c r="B7" s="123"/>
      <c r="C7" s="124"/>
      <c r="D7" s="121"/>
      <c r="E7" s="116" t="s">
        <v>65</v>
      </c>
      <c r="F7" s="121"/>
      <c r="G7" s="116"/>
      <c r="H7" s="122" t="s">
        <v>65</v>
      </c>
    </row>
    <row r="8" spans="1:8">
      <c r="A8" s="17">
        <v>1</v>
      </c>
      <c r="B8" s="123"/>
      <c r="C8" s="124"/>
      <c r="D8" s="121">
        <f>C8-C7</f>
        <v>0</v>
      </c>
      <c r="E8" s="116">
        <f>B8-B7</f>
        <v>0</v>
      </c>
      <c r="F8" s="121" t="e">
        <f>D8*E3/E8</f>
        <v>#DIV/0!</v>
      </c>
      <c r="G8" s="121" t="e">
        <f>D8/E8*30.5</f>
        <v>#DIV/0!</v>
      </c>
      <c r="H8" s="122" t="e">
        <f>G8*E3</f>
        <v>#DIV/0!</v>
      </c>
    </row>
    <row r="9" spans="1:8">
      <c r="A9" s="17">
        <v>2</v>
      </c>
      <c r="B9" s="123"/>
      <c r="C9" s="124"/>
      <c r="D9" s="121">
        <f t="shared" ref="D9:D26" si="0">C9-C8</f>
        <v>0</v>
      </c>
      <c r="E9" s="116">
        <f t="shared" ref="E9:E26" si="1">B9-B8</f>
        <v>0</v>
      </c>
      <c r="F9" s="121" t="e">
        <f>D9*E3/E9</f>
        <v>#DIV/0!</v>
      </c>
      <c r="G9" s="121" t="e">
        <f t="shared" ref="G9:G26" si="2">D9/E9*30.5</f>
        <v>#DIV/0!</v>
      </c>
      <c r="H9" s="122" t="e">
        <f>G9*E3</f>
        <v>#DIV/0!</v>
      </c>
    </row>
    <row r="10" spans="1:8">
      <c r="A10" s="17">
        <v>3</v>
      </c>
      <c r="B10" s="123" t="s">
        <v>65</v>
      </c>
      <c r="C10" s="124" t="s">
        <v>65</v>
      </c>
      <c r="D10" s="121" t="e">
        <f t="shared" si="0"/>
        <v>#VALUE!</v>
      </c>
      <c r="E10" s="116" t="e">
        <f t="shared" si="1"/>
        <v>#VALUE!</v>
      </c>
      <c r="F10" s="121" t="e">
        <f t="shared" ref="F10" si="3">D10*E5/E10</f>
        <v>#VALUE!</v>
      </c>
      <c r="G10" s="121" t="e">
        <f t="shared" si="2"/>
        <v>#VALUE!</v>
      </c>
      <c r="H10" s="122" t="e">
        <f>G10*E3</f>
        <v>#VALUE!</v>
      </c>
    </row>
    <row r="11" spans="1:8">
      <c r="A11" s="17">
        <v>4</v>
      </c>
      <c r="B11" s="123" t="s">
        <v>65</v>
      </c>
      <c r="C11" s="124" t="s">
        <v>65</v>
      </c>
      <c r="D11" s="121" t="e">
        <f t="shared" si="0"/>
        <v>#VALUE!</v>
      </c>
      <c r="E11" s="116" t="e">
        <f t="shared" si="1"/>
        <v>#VALUE!</v>
      </c>
      <c r="F11" s="121" t="e">
        <f>D11*E5/E11</f>
        <v>#VALUE!</v>
      </c>
      <c r="G11" s="121" t="e">
        <f t="shared" si="2"/>
        <v>#VALUE!</v>
      </c>
      <c r="H11" s="122" t="e">
        <f t="shared" ref="H11" si="4">G11*E6</f>
        <v>#VALUE!</v>
      </c>
    </row>
    <row r="12" spans="1:8">
      <c r="A12" s="17">
        <v>5</v>
      </c>
      <c r="B12" s="123" t="s">
        <v>65</v>
      </c>
      <c r="C12" s="124" t="s">
        <v>65</v>
      </c>
      <c r="D12" s="121" t="e">
        <f t="shared" si="0"/>
        <v>#VALUE!</v>
      </c>
      <c r="E12" s="116" t="e">
        <f t="shared" si="1"/>
        <v>#VALUE!</v>
      </c>
      <c r="F12" s="121" t="e">
        <f>D12*E5/E12</f>
        <v>#VALUE!</v>
      </c>
      <c r="G12" s="121" t="e">
        <f t="shared" si="2"/>
        <v>#VALUE!</v>
      </c>
      <c r="H12" s="122" t="e">
        <f>G12*E3</f>
        <v>#VALUE!</v>
      </c>
    </row>
    <row r="13" spans="1:8">
      <c r="A13" s="17">
        <v>6</v>
      </c>
      <c r="B13" s="123" t="s">
        <v>65</v>
      </c>
      <c r="C13" s="124" t="s">
        <v>65</v>
      </c>
      <c r="D13" s="121" t="e">
        <f t="shared" si="0"/>
        <v>#VALUE!</v>
      </c>
      <c r="E13" s="116" t="e">
        <f t="shared" si="1"/>
        <v>#VALUE!</v>
      </c>
      <c r="F13" s="121" t="e">
        <f>D13*E5/E13</f>
        <v>#VALUE!</v>
      </c>
      <c r="G13" s="121" t="e">
        <f t="shared" si="2"/>
        <v>#VALUE!</v>
      </c>
      <c r="H13" s="122" t="e">
        <f>G13*E3</f>
        <v>#VALUE!</v>
      </c>
    </row>
    <row r="14" spans="1:8">
      <c r="A14" s="17">
        <v>7</v>
      </c>
      <c r="B14" s="123" t="s">
        <v>65</v>
      </c>
      <c r="C14" s="124" t="s">
        <v>65</v>
      </c>
      <c r="D14" s="121" t="e">
        <f t="shared" si="0"/>
        <v>#VALUE!</v>
      </c>
      <c r="E14" s="116" t="e">
        <f t="shared" si="1"/>
        <v>#VALUE!</v>
      </c>
      <c r="F14" s="121" t="e">
        <f>D14*E5/E14</f>
        <v>#VALUE!</v>
      </c>
      <c r="G14" s="121" t="e">
        <f t="shared" si="2"/>
        <v>#VALUE!</v>
      </c>
      <c r="H14" s="122" t="e">
        <f>G14*E3</f>
        <v>#VALUE!</v>
      </c>
    </row>
    <row r="15" spans="1:8">
      <c r="A15" s="17">
        <v>8</v>
      </c>
      <c r="B15" s="123" t="s">
        <v>65</v>
      </c>
      <c r="C15" s="124" t="s">
        <v>65</v>
      </c>
      <c r="D15" s="121" t="e">
        <f t="shared" si="0"/>
        <v>#VALUE!</v>
      </c>
      <c r="E15" s="116" t="e">
        <f t="shared" si="1"/>
        <v>#VALUE!</v>
      </c>
      <c r="F15" s="121" t="e">
        <f>D15*E5/E15</f>
        <v>#VALUE!</v>
      </c>
      <c r="G15" s="121" t="e">
        <f t="shared" si="2"/>
        <v>#VALUE!</v>
      </c>
      <c r="H15" s="122" t="e">
        <f>G15*E3</f>
        <v>#VALUE!</v>
      </c>
    </row>
    <row r="16" spans="1:8">
      <c r="A16" s="17">
        <v>9</v>
      </c>
      <c r="B16" s="123" t="s">
        <v>65</v>
      </c>
      <c r="C16" s="124" t="s">
        <v>65</v>
      </c>
      <c r="D16" s="121" t="e">
        <f t="shared" si="0"/>
        <v>#VALUE!</v>
      </c>
      <c r="E16" s="116" t="e">
        <f t="shared" si="1"/>
        <v>#VALUE!</v>
      </c>
      <c r="F16" s="121" t="e">
        <f>D16*E5/E16</f>
        <v>#VALUE!</v>
      </c>
      <c r="G16" s="121" t="e">
        <f t="shared" si="2"/>
        <v>#VALUE!</v>
      </c>
      <c r="H16" s="122" t="e">
        <f>G16*E3</f>
        <v>#VALUE!</v>
      </c>
    </row>
    <row r="17" spans="1:8">
      <c r="A17" s="17">
        <v>10</v>
      </c>
      <c r="B17" s="123" t="s">
        <v>65</v>
      </c>
      <c r="C17" s="124" t="s">
        <v>65</v>
      </c>
      <c r="D17" s="121" t="e">
        <f t="shared" si="0"/>
        <v>#VALUE!</v>
      </c>
      <c r="E17" s="116" t="e">
        <f t="shared" si="1"/>
        <v>#VALUE!</v>
      </c>
      <c r="F17" s="121" t="e">
        <f>D17*E5/E17</f>
        <v>#VALUE!</v>
      </c>
      <c r="G17" s="121" t="e">
        <f t="shared" si="2"/>
        <v>#VALUE!</v>
      </c>
      <c r="H17" s="122" t="e">
        <f>G17*E3</f>
        <v>#VALUE!</v>
      </c>
    </row>
    <row r="18" spans="1:8">
      <c r="A18" s="17">
        <v>11</v>
      </c>
      <c r="B18" s="123" t="s">
        <v>65</v>
      </c>
      <c r="C18" s="124" t="s">
        <v>65</v>
      </c>
      <c r="D18" s="121" t="e">
        <f t="shared" si="0"/>
        <v>#VALUE!</v>
      </c>
      <c r="E18" s="116" t="e">
        <f t="shared" si="1"/>
        <v>#VALUE!</v>
      </c>
      <c r="F18" s="121" t="e">
        <f>D18*E5/E18</f>
        <v>#VALUE!</v>
      </c>
      <c r="G18" s="121" t="e">
        <f t="shared" si="2"/>
        <v>#VALUE!</v>
      </c>
      <c r="H18" s="122" t="e">
        <f>G18*E3</f>
        <v>#VALUE!</v>
      </c>
    </row>
    <row r="19" spans="1:8">
      <c r="A19" s="17">
        <v>13</v>
      </c>
      <c r="B19" s="123" t="s">
        <v>65</v>
      </c>
      <c r="C19" s="124" t="s">
        <v>65</v>
      </c>
      <c r="D19" s="121" t="e">
        <f t="shared" si="0"/>
        <v>#VALUE!</v>
      </c>
      <c r="E19" s="116" t="e">
        <f t="shared" si="1"/>
        <v>#VALUE!</v>
      </c>
      <c r="F19" s="121" t="e">
        <f>D19*E5/E19</f>
        <v>#VALUE!</v>
      </c>
      <c r="G19" s="121" t="e">
        <f t="shared" si="2"/>
        <v>#VALUE!</v>
      </c>
      <c r="H19" s="122" t="e">
        <f>G19*E3</f>
        <v>#VALUE!</v>
      </c>
    </row>
    <row r="20" spans="1:8">
      <c r="A20" s="17">
        <v>14</v>
      </c>
      <c r="B20" s="123" t="s">
        <v>65</v>
      </c>
      <c r="C20" s="124" t="s">
        <v>65</v>
      </c>
      <c r="D20" s="121" t="e">
        <f t="shared" si="0"/>
        <v>#VALUE!</v>
      </c>
      <c r="E20" s="116" t="e">
        <f t="shared" si="1"/>
        <v>#VALUE!</v>
      </c>
      <c r="F20" s="121" t="e">
        <f>D20*E5/E20</f>
        <v>#VALUE!</v>
      </c>
      <c r="G20" s="121" t="e">
        <f t="shared" si="2"/>
        <v>#VALUE!</v>
      </c>
      <c r="H20" s="122" t="e">
        <f>G20*E3</f>
        <v>#VALUE!</v>
      </c>
    </row>
    <row r="21" spans="1:8">
      <c r="A21" s="17">
        <v>15</v>
      </c>
      <c r="B21" s="123" t="s">
        <v>65</v>
      </c>
      <c r="C21" s="124" t="s">
        <v>65</v>
      </c>
      <c r="D21" s="121" t="e">
        <f t="shared" si="0"/>
        <v>#VALUE!</v>
      </c>
      <c r="E21" s="116" t="e">
        <f t="shared" si="1"/>
        <v>#VALUE!</v>
      </c>
      <c r="F21" s="121" t="e">
        <f>D21*E5/E21</f>
        <v>#VALUE!</v>
      </c>
      <c r="G21" s="121" t="e">
        <f t="shared" si="2"/>
        <v>#VALUE!</v>
      </c>
      <c r="H21" s="122" t="e">
        <f>G21*E3</f>
        <v>#VALUE!</v>
      </c>
    </row>
    <row r="22" spans="1:8">
      <c r="A22" s="17">
        <v>16</v>
      </c>
      <c r="B22" s="123" t="s">
        <v>65</v>
      </c>
      <c r="C22" s="124" t="s">
        <v>65</v>
      </c>
      <c r="D22" s="121" t="e">
        <f t="shared" si="0"/>
        <v>#VALUE!</v>
      </c>
      <c r="E22" s="116" t="e">
        <f t="shared" si="1"/>
        <v>#VALUE!</v>
      </c>
      <c r="F22" s="121" t="e">
        <f>D22*E5/E22</f>
        <v>#VALUE!</v>
      </c>
      <c r="G22" s="121" t="e">
        <f t="shared" si="2"/>
        <v>#VALUE!</v>
      </c>
      <c r="H22" s="122" t="e">
        <f>G22*E3</f>
        <v>#VALUE!</v>
      </c>
    </row>
    <row r="23" spans="1:8">
      <c r="A23" s="17">
        <v>17</v>
      </c>
      <c r="B23" s="123" t="s">
        <v>65</v>
      </c>
      <c r="C23" s="124" t="s">
        <v>65</v>
      </c>
      <c r="D23" s="121" t="e">
        <f t="shared" si="0"/>
        <v>#VALUE!</v>
      </c>
      <c r="E23" s="116" t="e">
        <f t="shared" si="1"/>
        <v>#VALUE!</v>
      </c>
      <c r="F23" s="121" t="e">
        <f>D23*E5/E23</f>
        <v>#VALUE!</v>
      </c>
      <c r="G23" s="121" t="e">
        <f t="shared" si="2"/>
        <v>#VALUE!</v>
      </c>
      <c r="H23" s="122" t="e">
        <f>G23*E3</f>
        <v>#VALUE!</v>
      </c>
    </row>
    <row r="24" spans="1:8">
      <c r="A24" s="17">
        <v>18</v>
      </c>
      <c r="B24" s="123" t="s">
        <v>65</v>
      </c>
      <c r="C24" s="124" t="s">
        <v>65</v>
      </c>
      <c r="D24" s="121" t="e">
        <f t="shared" si="0"/>
        <v>#VALUE!</v>
      </c>
      <c r="E24" s="116" t="e">
        <f t="shared" si="1"/>
        <v>#VALUE!</v>
      </c>
      <c r="F24" s="121" t="e">
        <f>D24*E5/E24</f>
        <v>#VALUE!</v>
      </c>
      <c r="G24" s="121" t="e">
        <f t="shared" si="2"/>
        <v>#VALUE!</v>
      </c>
      <c r="H24" s="122" t="e">
        <f>G24*E3</f>
        <v>#VALUE!</v>
      </c>
    </row>
    <row r="25" spans="1:8">
      <c r="A25" s="17">
        <v>19</v>
      </c>
      <c r="B25" s="123" t="s">
        <v>65</v>
      </c>
      <c r="C25" s="124" t="s">
        <v>65</v>
      </c>
      <c r="D25" s="121" t="e">
        <f t="shared" si="0"/>
        <v>#VALUE!</v>
      </c>
      <c r="E25" s="116" t="e">
        <f t="shared" si="1"/>
        <v>#VALUE!</v>
      </c>
      <c r="F25" s="121" t="e">
        <f>D25*E5/E25</f>
        <v>#VALUE!</v>
      </c>
      <c r="G25" s="121" t="e">
        <f t="shared" si="2"/>
        <v>#VALUE!</v>
      </c>
      <c r="H25" s="122" t="e">
        <f>G25*E3</f>
        <v>#VALUE!</v>
      </c>
    </row>
    <row r="26" spans="1:8">
      <c r="A26" s="17">
        <v>20</v>
      </c>
      <c r="B26" s="123" t="s">
        <v>65</v>
      </c>
      <c r="C26" s="124" t="s">
        <v>65</v>
      </c>
      <c r="D26" s="121" t="e">
        <f t="shared" si="0"/>
        <v>#VALUE!</v>
      </c>
      <c r="E26" s="116" t="e">
        <f t="shared" si="1"/>
        <v>#VALUE!</v>
      </c>
      <c r="F26" s="121" t="e">
        <f>D26*E5/E26</f>
        <v>#VALUE!</v>
      </c>
      <c r="G26" s="121" t="e">
        <f t="shared" si="2"/>
        <v>#VALUE!</v>
      </c>
      <c r="H26" s="122" t="e">
        <f>G26*E3</f>
        <v>#VALUE!</v>
      </c>
    </row>
    <row r="27" spans="1:8">
      <c r="A27" s="17"/>
      <c r="B27" s="123"/>
      <c r="C27" s="124"/>
      <c r="D27" s="121" t="s">
        <v>78</v>
      </c>
      <c r="E27" s="116" t="s">
        <v>78</v>
      </c>
      <c r="F27" s="116"/>
      <c r="G27" s="121"/>
      <c r="H27" s="122"/>
    </row>
    <row r="40" spans="1:8" ht="15" thickBot="1">
      <c r="A40" s="12" t="s">
        <v>80</v>
      </c>
      <c r="B40" s="6" t="s">
        <v>79</v>
      </c>
      <c r="C40" s="9"/>
      <c r="D40" s="6"/>
      <c r="E40" s="6" t="s">
        <v>69</v>
      </c>
      <c r="F40" s="6"/>
      <c r="G40" s="6"/>
    </row>
    <row r="41" spans="1:8" ht="21" thickBot="1">
      <c r="A41" s="10"/>
      <c r="B41" s="11" t="s">
        <v>80</v>
      </c>
      <c r="C41" s="11" t="s">
        <v>71</v>
      </c>
      <c r="D41" s="11" t="s">
        <v>72</v>
      </c>
      <c r="E41" s="11" t="s">
        <v>81</v>
      </c>
      <c r="F41" s="11" t="s">
        <v>82</v>
      </c>
      <c r="G41" s="11" t="s">
        <v>83</v>
      </c>
      <c r="H41" s="11" t="s">
        <v>84</v>
      </c>
    </row>
    <row r="42" spans="1:8" ht="15" thickBot="1">
      <c r="A42" s="18">
        <v>0</v>
      </c>
      <c r="B42" s="19" t="s">
        <v>85</v>
      </c>
      <c r="C42" s="20">
        <v>14500</v>
      </c>
      <c r="D42" s="20">
        <v>12000</v>
      </c>
      <c r="E42" s="21">
        <v>37</v>
      </c>
      <c r="F42" s="22">
        <f>D42*E42</f>
        <v>444000</v>
      </c>
      <c r="G42" s="23">
        <v>40000</v>
      </c>
      <c r="H42" s="22"/>
    </row>
    <row r="43" spans="1:8" ht="15" thickBot="1">
      <c r="A43" s="24">
        <v>0</v>
      </c>
      <c r="B43" s="25" t="s">
        <v>86</v>
      </c>
      <c r="C43" s="26">
        <v>34400</v>
      </c>
      <c r="D43" s="26">
        <f>C43-C42</f>
        <v>19900</v>
      </c>
      <c r="E43" s="27">
        <v>37.25</v>
      </c>
      <c r="F43" s="22">
        <f>D43*E43</f>
        <v>741275</v>
      </c>
      <c r="G43" s="28">
        <v>45000</v>
      </c>
      <c r="H43" s="29">
        <f>F43/G43</f>
        <v>16.472777777777779</v>
      </c>
    </row>
    <row r="44" spans="1:8" ht="15" thickBot="1">
      <c r="A44" s="30">
        <v>1</v>
      </c>
      <c r="B44" s="31"/>
      <c r="C44" s="31"/>
      <c r="D44" s="32">
        <f>C44-C40</f>
        <v>0</v>
      </c>
      <c r="E44" s="33"/>
      <c r="F44" s="34">
        <f>D44*E44</f>
        <v>0</v>
      </c>
      <c r="G44" s="35"/>
      <c r="H44" s="34" t="e">
        <f>F44/G44</f>
        <v>#DIV/0!</v>
      </c>
    </row>
    <row r="45" spans="1:8" ht="15" thickBot="1">
      <c r="A45" s="30">
        <v>2</v>
      </c>
      <c r="B45" s="31"/>
      <c r="C45" s="31"/>
      <c r="D45" s="32">
        <f>C45-C44</f>
        <v>0</v>
      </c>
      <c r="E45" s="33"/>
      <c r="F45" s="34">
        <f t="shared" ref="F45:F63" si="5">D45*E45</f>
        <v>0</v>
      </c>
      <c r="G45" s="35"/>
      <c r="H45" s="34" t="e">
        <f>F45/G45</f>
        <v>#DIV/0!</v>
      </c>
    </row>
    <row r="46" spans="1:8" ht="15" thickBot="1">
      <c r="A46" s="30">
        <v>3</v>
      </c>
      <c r="B46" s="31" t="s">
        <v>65</v>
      </c>
      <c r="C46" s="31" t="s">
        <v>65</v>
      </c>
      <c r="D46" s="32" t="e">
        <f>C46-C45</f>
        <v>#VALUE!</v>
      </c>
      <c r="E46" s="33" t="s">
        <v>65</v>
      </c>
      <c r="F46" s="34" t="e">
        <f t="shared" si="5"/>
        <v>#VALUE!</v>
      </c>
      <c r="G46" s="35"/>
      <c r="H46" s="34" t="e">
        <f t="shared" ref="H46:H63" si="6">F46/G46</f>
        <v>#VALUE!</v>
      </c>
    </row>
    <row r="47" spans="1:8" ht="15" thickBot="1">
      <c r="A47" s="30">
        <v>4</v>
      </c>
      <c r="B47" s="31" t="s">
        <v>65</v>
      </c>
      <c r="C47" s="31" t="s">
        <v>65</v>
      </c>
      <c r="D47" s="32" t="e">
        <f t="shared" ref="D47:D62" si="7">C47-C46</f>
        <v>#VALUE!</v>
      </c>
      <c r="E47" s="33" t="s">
        <v>65</v>
      </c>
      <c r="F47" s="34" t="e">
        <f t="shared" si="5"/>
        <v>#VALUE!</v>
      </c>
      <c r="G47" s="35"/>
      <c r="H47" s="34" t="e">
        <f t="shared" si="6"/>
        <v>#VALUE!</v>
      </c>
    </row>
    <row r="48" spans="1:8" ht="15" thickBot="1">
      <c r="A48" s="30">
        <v>5</v>
      </c>
      <c r="B48" s="31" t="s">
        <v>65</v>
      </c>
      <c r="C48" s="31" t="s">
        <v>65</v>
      </c>
      <c r="D48" s="32" t="e">
        <f t="shared" si="7"/>
        <v>#VALUE!</v>
      </c>
      <c r="E48" s="33" t="s">
        <v>65</v>
      </c>
      <c r="F48" s="34" t="e">
        <f t="shared" si="5"/>
        <v>#VALUE!</v>
      </c>
      <c r="G48" s="35"/>
      <c r="H48" s="34" t="e">
        <f t="shared" si="6"/>
        <v>#VALUE!</v>
      </c>
    </row>
    <row r="49" spans="1:8" ht="15" thickBot="1">
      <c r="A49" s="30">
        <v>6</v>
      </c>
      <c r="B49" s="31" t="s">
        <v>65</v>
      </c>
      <c r="C49" s="31" t="s">
        <v>65</v>
      </c>
      <c r="D49" s="32" t="e">
        <f t="shared" si="7"/>
        <v>#VALUE!</v>
      </c>
      <c r="E49" s="33" t="s">
        <v>65</v>
      </c>
      <c r="F49" s="34" t="e">
        <f t="shared" si="5"/>
        <v>#VALUE!</v>
      </c>
      <c r="G49" s="35"/>
      <c r="H49" s="34" t="e">
        <f t="shared" si="6"/>
        <v>#VALUE!</v>
      </c>
    </row>
    <row r="50" spans="1:8" ht="15" thickBot="1">
      <c r="A50" s="30">
        <v>7</v>
      </c>
      <c r="B50" s="31" t="s">
        <v>65</v>
      </c>
      <c r="C50" s="31" t="s">
        <v>65</v>
      </c>
      <c r="D50" s="32" t="e">
        <f t="shared" si="7"/>
        <v>#VALUE!</v>
      </c>
      <c r="E50" s="33" t="s">
        <v>65</v>
      </c>
      <c r="F50" s="34" t="e">
        <f t="shared" si="5"/>
        <v>#VALUE!</v>
      </c>
      <c r="G50" s="35"/>
      <c r="H50" s="34" t="e">
        <f t="shared" si="6"/>
        <v>#VALUE!</v>
      </c>
    </row>
    <row r="51" spans="1:8" ht="15" thickBot="1">
      <c r="A51" s="30">
        <v>8</v>
      </c>
      <c r="B51" s="31" t="s">
        <v>65</v>
      </c>
      <c r="C51" s="31" t="s">
        <v>65</v>
      </c>
      <c r="D51" s="32" t="e">
        <f t="shared" si="7"/>
        <v>#VALUE!</v>
      </c>
      <c r="E51" s="33" t="s">
        <v>65</v>
      </c>
      <c r="F51" s="34" t="e">
        <f t="shared" si="5"/>
        <v>#VALUE!</v>
      </c>
      <c r="G51" s="35"/>
      <c r="H51" s="34" t="e">
        <f t="shared" si="6"/>
        <v>#VALUE!</v>
      </c>
    </row>
    <row r="52" spans="1:8" ht="15" thickBot="1">
      <c r="A52" s="30">
        <v>9</v>
      </c>
      <c r="B52" s="31" t="s">
        <v>65</v>
      </c>
      <c r="C52" s="31" t="s">
        <v>65</v>
      </c>
      <c r="D52" s="32" t="e">
        <f t="shared" si="7"/>
        <v>#VALUE!</v>
      </c>
      <c r="E52" s="33" t="s">
        <v>65</v>
      </c>
      <c r="F52" s="34" t="e">
        <f t="shared" si="5"/>
        <v>#VALUE!</v>
      </c>
      <c r="G52" s="35"/>
      <c r="H52" s="34" t="e">
        <f t="shared" si="6"/>
        <v>#VALUE!</v>
      </c>
    </row>
    <row r="53" spans="1:8" ht="15" thickBot="1">
      <c r="A53" s="30">
        <v>10</v>
      </c>
      <c r="B53" s="31" t="s">
        <v>65</v>
      </c>
      <c r="C53" s="31" t="s">
        <v>65</v>
      </c>
      <c r="D53" s="32" t="e">
        <f t="shared" si="7"/>
        <v>#VALUE!</v>
      </c>
      <c r="E53" s="33" t="s">
        <v>65</v>
      </c>
      <c r="F53" s="34" t="e">
        <f t="shared" si="5"/>
        <v>#VALUE!</v>
      </c>
      <c r="G53" s="35"/>
      <c r="H53" s="34" t="e">
        <f t="shared" si="6"/>
        <v>#VALUE!</v>
      </c>
    </row>
    <row r="54" spans="1:8" ht="15" thickBot="1">
      <c r="A54" s="30">
        <v>11</v>
      </c>
      <c r="B54" s="31" t="s">
        <v>65</v>
      </c>
      <c r="C54" s="31" t="s">
        <v>65</v>
      </c>
      <c r="D54" s="32" t="e">
        <f t="shared" si="7"/>
        <v>#VALUE!</v>
      </c>
      <c r="E54" s="33" t="s">
        <v>65</v>
      </c>
      <c r="F54" s="34" t="e">
        <f t="shared" si="5"/>
        <v>#VALUE!</v>
      </c>
      <c r="G54" s="35"/>
      <c r="H54" s="34" t="e">
        <f t="shared" si="6"/>
        <v>#VALUE!</v>
      </c>
    </row>
    <row r="55" spans="1:8" ht="15" thickBot="1">
      <c r="A55" s="30">
        <v>12</v>
      </c>
      <c r="B55" s="31" t="s">
        <v>65</v>
      </c>
      <c r="C55" s="31" t="s">
        <v>65</v>
      </c>
      <c r="D55" s="32" t="e">
        <f t="shared" si="7"/>
        <v>#VALUE!</v>
      </c>
      <c r="E55" s="33" t="s">
        <v>65</v>
      </c>
      <c r="F55" s="34" t="e">
        <f t="shared" si="5"/>
        <v>#VALUE!</v>
      </c>
      <c r="G55" s="35"/>
      <c r="H55" s="34" t="e">
        <f t="shared" si="6"/>
        <v>#VALUE!</v>
      </c>
    </row>
    <row r="56" spans="1:8" ht="15" thickBot="1">
      <c r="A56" s="30">
        <v>13</v>
      </c>
      <c r="B56" s="31" t="s">
        <v>65</v>
      </c>
      <c r="C56" s="31" t="s">
        <v>65</v>
      </c>
      <c r="D56" s="32" t="e">
        <f t="shared" si="7"/>
        <v>#VALUE!</v>
      </c>
      <c r="E56" s="33" t="s">
        <v>65</v>
      </c>
      <c r="F56" s="34" t="e">
        <f t="shared" si="5"/>
        <v>#VALUE!</v>
      </c>
      <c r="G56" s="35"/>
      <c r="H56" s="34" t="e">
        <f t="shared" si="6"/>
        <v>#VALUE!</v>
      </c>
    </row>
    <row r="57" spans="1:8" ht="15" thickBot="1">
      <c r="A57" s="30">
        <v>14</v>
      </c>
      <c r="B57" s="31" t="s">
        <v>65</v>
      </c>
      <c r="C57" s="31" t="s">
        <v>65</v>
      </c>
      <c r="D57" s="32" t="e">
        <f t="shared" si="7"/>
        <v>#VALUE!</v>
      </c>
      <c r="E57" s="33" t="s">
        <v>65</v>
      </c>
      <c r="F57" s="34" t="e">
        <f t="shared" si="5"/>
        <v>#VALUE!</v>
      </c>
      <c r="G57" s="35"/>
      <c r="H57" s="34" t="e">
        <f t="shared" si="6"/>
        <v>#VALUE!</v>
      </c>
    </row>
    <row r="58" spans="1:8" ht="15" thickBot="1">
      <c r="A58" s="30">
        <v>15</v>
      </c>
      <c r="B58" s="31" t="s">
        <v>65</v>
      </c>
      <c r="C58" s="31" t="s">
        <v>65</v>
      </c>
      <c r="D58" s="32" t="e">
        <f t="shared" si="7"/>
        <v>#VALUE!</v>
      </c>
      <c r="E58" s="33" t="s">
        <v>65</v>
      </c>
      <c r="F58" s="34" t="e">
        <f t="shared" si="5"/>
        <v>#VALUE!</v>
      </c>
      <c r="G58" s="35"/>
      <c r="H58" s="34" t="e">
        <f t="shared" si="6"/>
        <v>#VALUE!</v>
      </c>
    </row>
    <row r="59" spans="1:8" ht="15" thickBot="1">
      <c r="A59" s="30">
        <v>16</v>
      </c>
      <c r="B59" s="31" t="s">
        <v>65</v>
      </c>
      <c r="C59" s="31" t="s">
        <v>65</v>
      </c>
      <c r="D59" s="32" t="e">
        <f t="shared" si="7"/>
        <v>#VALUE!</v>
      </c>
      <c r="E59" s="33" t="s">
        <v>65</v>
      </c>
      <c r="F59" s="34" t="e">
        <f t="shared" si="5"/>
        <v>#VALUE!</v>
      </c>
      <c r="G59" s="35"/>
      <c r="H59" s="34" t="e">
        <f t="shared" si="6"/>
        <v>#VALUE!</v>
      </c>
    </row>
    <row r="60" spans="1:8" ht="15" thickBot="1">
      <c r="A60" s="30">
        <v>17</v>
      </c>
      <c r="B60" s="31" t="s">
        <v>65</v>
      </c>
      <c r="C60" s="31" t="s">
        <v>65</v>
      </c>
      <c r="D60" s="32" t="e">
        <f t="shared" si="7"/>
        <v>#VALUE!</v>
      </c>
      <c r="E60" s="33" t="s">
        <v>65</v>
      </c>
      <c r="F60" s="34" t="e">
        <f t="shared" si="5"/>
        <v>#VALUE!</v>
      </c>
      <c r="G60" s="35"/>
      <c r="H60" s="34" t="e">
        <f t="shared" si="6"/>
        <v>#VALUE!</v>
      </c>
    </row>
    <row r="61" spans="1:8" ht="15" thickBot="1">
      <c r="A61" s="30">
        <v>18</v>
      </c>
      <c r="B61" s="31" t="s">
        <v>65</v>
      </c>
      <c r="C61" s="31" t="s">
        <v>65</v>
      </c>
      <c r="D61" s="32" t="e">
        <f t="shared" si="7"/>
        <v>#VALUE!</v>
      </c>
      <c r="E61" s="33" t="s">
        <v>65</v>
      </c>
      <c r="F61" s="34" t="e">
        <f t="shared" si="5"/>
        <v>#VALUE!</v>
      </c>
      <c r="G61" s="35"/>
      <c r="H61" s="34" t="e">
        <f t="shared" si="6"/>
        <v>#VALUE!</v>
      </c>
    </row>
    <row r="62" spans="1:8" ht="15" thickBot="1">
      <c r="A62" s="30">
        <v>19</v>
      </c>
      <c r="B62" s="31" t="s">
        <v>65</v>
      </c>
      <c r="C62" s="31" t="s">
        <v>65</v>
      </c>
      <c r="D62" s="32" t="e">
        <f t="shared" si="7"/>
        <v>#VALUE!</v>
      </c>
      <c r="E62" s="33" t="s">
        <v>65</v>
      </c>
      <c r="F62" s="34" t="e">
        <f t="shared" si="5"/>
        <v>#VALUE!</v>
      </c>
      <c r="G62" s="35"/>
      <c r="H62" s="34" t="e">
        <f t="shared" si="6"/>
        <v>#VALUE!</v>
      </c>
    </row>
    <row r="63" spans="1:8" ht="15" thickBot="1">
      <c r="A63" s="30">
        <v>20</v>
      </c>
      <c r="B63" s="31"/>
      <c r="C63" s="31"/>
      <c r="D63" s="32" t="e">
        <f>C63-C62</f>
        <v>#VALUE!</v>
      </c>
      <c r="E63" s="33"/>
      <c r="F63" s="34" t="e">
        <f t="shared" si="5"/>
        <v>#VALUE!</v>
      </c>
      <c r="G63" s="35"/>
      <c r="H63" s="34" t="e">
        <f t="shared" si="6"/>
        <v>#VALUE!</v>
      </c>
    </row>
    <row r="64" spans="1:8">
      <c r="A64" s="30" t="s">
        <v>87</v>
      </c>
      <c r="B64" s="36" t="s">
        <v>65</v>
      </c>
      <c r="C64" s="36" t="s">
        <v>65</v>
      </c>
      <c r="D64" s="32" t="e">
        <f>SUM(D44:D63)</f>
        <v>#VALUE!</v>
      </c>
      <c r="E64" s="37" t="e">
        <f>AVERAGE(E44:E62)</f>
        <v>#DIV/0!</v>
      </c>
      <c r="F64" s="34" t="e">
        <f>AVERAGE(F44:F62)</f>
        <v>#VALUE!</v>
      </c>
      <c r="G64" s="38" t="e">
        <f>AVERAGE(G44:G63)</f>
        <v>#DIV/0!</v>
      </c>
      <c r="H64" s="34" t="e">
        <f>AVERAGE(H45:H63)</f>
        <v>#DIV/0!</v>
      </c>
    </row>
  </sheetData>
  <pageMargins left="0.7" right="0.7" top="0.75" bottom="0.75" header="0.3" footer="0.3"/>
  <pageSetup paperSize="9" orientation="portrait" r:id="rId1"/>
  <headerFooter>
    <oddHeader>&amp;C4. Vandforbrug</oddHeader>
    <oddFooter>Side &amp;P af &amp;N</oddFooter>
  </headerFooter>
  <rowBreaks count="1" manualBreakCount="1">
    <brk id="3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43214-058C-4468-BACB-9F6ED888018E}">
  <sheetPr>
    <tabColor rgb="FF0070C0"/>
  </sheetPr>
  <dimension ref="A1:F64"/>
  <sheetViews>
    <sheetView workbookViewId="0">
      <selection activeCell="H33" sqref="H33"/>
    </sheetView>
  </sheetViews>
  <sheetFormatPr defaultRowHeight="14.4"/>
  <cols>
    <col min="1" max="1" width="13.88671875" customWidth="1"/>
    <col min="2" max="2" width="26.33203125" customWidth="1"/>
    <col min="3" max="3" width="11.44140625" customWidth="1"/>
    <col min="4" max="4" width="36.88671875" customWidth="1"/>
  </cols>
  <sheetData>
    <row r="1" spans="1:4" s="115" customFormat="1" ht="17.399999999999999">
      <c r="A1" s="68" t="s">
        <v>535</v>
      </c>
      <c r="B1" s="115" t="s">
        <v>372</v>
      </c>
    </row>
    <row r="2" spans="1:4" ht="15" thickBot="1">
      <c r="A2" s="82"/>
    </row>
    <row r="3" spans="1:4" s="114" customFormat="1" ht="26.1" customHeight="1" thickBot="1">
      <c r="A3" s="111" t="s">
        <v>536</v>
      </c>
      <c r="B3" s="112" t="s">
        <v>65</v>
      </c>
      <c r="C3" s="113" t="s">
        <v>66</v>
      </c>
      <c r="D3" s="112" t="s">
        <v>65</v>
      </c>
    </row>
    <row r="4" spans="1:4" ht="15.6">
      <c r="A4" s="97"/>
    </row>
    <row r="5" spans="1:4">
      <c r="A5" s="98"/>
    </row>
    <row r="6" spans="1:4" ht="24.6">
      <c r="B6" s="99" t="s">
        <v>373</v>
      </c>
    </row>
    <row r="7" spans="1:4">
      <c r="B7" s="82"/>
    </row>
    <row r="8" spans="1:4">
      <c r="B8" s="76" t="s">
        <v>528</v>
      </c>
    </row>
    <row r="9" spans="1:4">
      <c r="B9" s="98"/>
    </row>
    <row r="10" spans="1:4">
      <c r="B10" s="98" t="s">
        <v>374</v>
      </c>
    </row>
    <row r="11" spans="1:4">
      <c r="B11" s="80" t="s">
        <v>375</v>
      </c>
    </row>
    <row r="12" spans="1:4">
      <c r="B12" s="80" t="s">
        <v>376</v>
      </c>
    </row>
    <row r="13" spans="1:4">
      <c r="B13" s="80" t="s">
        <v>377</v>
      </c>
    </row>
    <row r="14" spans="1:4">
      <c r="B14" s="98"/>
    </row>
    <row r="15" spans="1:4">
      <c r="B15" s="98" t="s">
        <v>378</v>
      </c>
    </row>
    <row r="16" spans="1:4">
      <c r="B16" s="80" t="s">
        <v>379</v>
      </c>
    </row>
    <row r="17" spans="2:2">
      <c r="B17" s="80" t="s">
        <v>380</v>
      </c>
    </row>
    <row r="18" spans="2:2">
      <c r="B18" s="80" t="s">
        <v>381</v>
      </c>
    </row>
    <row r="19" spans="2:2">
      <c r="B19" s="80" t="s">
        <v>382</v>
      </c>
    </row>
    <row r="20" spans="2:2">
      <c r="B20" s="98"/>
    </row>
    <row r="21" spans="2:2">
      <c r="B21" s="98" t="s">
        <v>383</v>
      </c>
    </row>
    <row r="22" spans="2:2">
      <c r="B22" s="80" t="s">
        <v>384</v>
      </c>
    </row>
    <row r="23" spans="2:2">
      <c r="B23" s="80" t="s">
        <v>385</v>
      </c>
    </row>
    <row r="24" spans="2:2">
      <c r="B24" s="100"/>
    </row>
    <row r="25" spans="2:2">
      <c r="B25" s="76" t="s">
        <v>386</v>
      </c>
    </row>
    <row r="26" spans="2:2">
      <c r="B26" s="76"/>
    </row>
    <row r="27" spans="2:2">
      <c r="B27" s="98" t="s">
        <v>387</v>
      </c>
    </row>
    <row r="28" spans="2:2">
      <c r="B28" s="80" t="s">
        <v>388</v>
      </c>
    </row>
    <row r="29" spans="2:2">
      <c r="B29" s="80" t="s">
        <v>389</v>
      </c>
    </row>
    <row r="30" spans="2:2">
      <c r="B30" s="76"/>
    </row>
    <row r="31" spans="2:2">
      <c r="B31" s="76" t="s">
        <v>390</v>
      </c>
    </row>
    <row r="32" spans="2:2">
      <c r="B32" s="76"/>
    </row>
    <row r="33" spans="1:6">
      <c r="B33" s="98" t="s">
        <v>391</v>
      </c>
    </row>
    <row r="34" spans="1:6">
      <c r="B34" s="80" t="s">
        <v>392</v>
      </c>
    </row>
    <row r="35" spans="1:6" ht="15.6">
      <c r="A35" s="97"/>
    </row>
    <row r="36" spans="1:6" ht="15.6">
      <c r="A36" s="97"/>
    </row>
    <row r="37" spans="1:6" ht="16.2">
      <c r="A37" s="75" t="s">
        <v>393</v>
      </c>
    </row>
    <row r="38" spans="1:6" ht="15.6">
      <c r="A38" s="97"/>
    </row>
    <row r="39" spans="1:6" ht="18.600000000000001" thickBot="1">
      <c r="A39" s="101"/>
      <c r="B39" s="102" t="s">
        <v>107</v>
      </c>
      <c r="C39" s="102" t="s">
        <v>108</v>
      </c>
      <c r="D39" s="103" t="s">
        <v>109</v>
      </c>
      <c r="E39" s="102" t="s">
        <v>120</v>
      </c>
      <c r="F39" s="102" t="s">
        <v>110</v>
      </c>
    </row>
    <row r="40" spans="1:6" ht="15" thickBot="1">
      <c r="A40" s="104"/>
      <c r="B40" s="105" t="s">
        <v>114</v>
      </c>
      <c r="C40" s="105" t="s">
        <v>112</v>
      </c>
      <c r="D40" s="106" t="s">
        <v>59</v>
      </c>
      <c r="E40" s="105" t="s">
        <v>118</v>
      </c>
      <c r="F40" s="105" t="s">
        <v>111</v>
      </c>
    </row>
    <row r="41" spans="1:6" ht="15" thickBot="1">
      <c r="A41" s="104"/>
      <c r="B41" s="105" t="s">
        <v>115</v>
      </c>
      <c r="C41" s="105" t="s">
        <v>112</v>
      </c>
      <c r="D41" s="106" t="s">
        <v>117</v>
      </c>
      <c r="E41" s="105"/>
      <c r="F41" s="105" t="s">
        <v>121</v>
      </c>
    </row>
    <row r="42" spans="1:6" ht="18.600000000000001" thickBot="1">
      <c r="A42" s="104"/>
      <c r="B42" s="105" t="s">
        <v>116</v>
      </c>
      <c r="C42" s="105" t="s">
        <v>113</v>
      </c>
      <c r="D42" s="106" t="s">
        <v>59</v>
      </c>
      <c r="E42" s="105" t="s">
        <v>119</v>
      </c>
      <c r="F42" s="105" t="s">
        <v>122</v>
      </c>
    </row>
    <row r="43" spans="1:6" ht="15" thickBot="1">
      <c r="A43" s="107">
        <v>1</v>
      </c>
      <c r="B43" s="108"/>
      <c r="C43" s="108" t="s">
        <v>65</v>
      </c>
      <c r="D43" s="109"/>
      <c r="E43" s="108"/>
      <c r="F43" s="108"/>
    </row>
    <row r="44" spans="1:6" ht="15" thickBot="1">
      <c r="A44" s="107">
        <v>2</v>
      </c>
      <c r="B44" s="108" t="s">
        <v>65</v>
      </c>
      <c r="C44" s="108" t="s">
        <v>65</v>
      </c>
      <c r="D44" s="109"/>
      <c r="E44" s="108"/>
      <c r="F44" s="108"/>
    </row>
    <row r="45" spans="1:6" ht="15" thickBot="1">
      <c r="A45" s="107">
        <v>3</v>
      </c>
      <c r="B45" s="108" t="s">
        <v>65</v>
      </c>
      <c r="C45" s="108" t="s">
        <v>65</v>
      </c>
      <c r="D45" s="109"/>
      <c r="E45" s="108"/>
      <c r="F45" s="108"/>
    </row>
    <row r="46" spans="1:6" ht="15" thickBot="1">
      <c r="A46" s="107">
        <v>4</v>
      </c>
      <c r="B46" s="108" t="s">
        <v>65</v>
      </c>
      <c r="C46" s="108" t="s">
        <v>65</v>
      </c>
      <c r="D46" s="109"/>
      <c r="E46" s="108"/>
      <c r="F46" s="108"/>
    </row>
    <row r="47" spans="1:6" ht="15" thickBot="1">
      <c r="A47" s="107">
        <v>5</v>
      </c>
      <c r="B47" s="108" t="s">
        <v>65</v>
      </c>
      <c r="C47" s="108" t="s">
        <v>65</v>
      </c>
      <c r="D47" s="109"/>
      <c r="E47" s="108"/>
      <c r="F47" s="108"/>
    </row>
    <row r="48" spans="1:6" ht="15" thickBot="1">
      <c r="A48" s="107">
        <v>6</v>
      </c>
      <c r="B48" s="108" t="s">
        <v>65</v>
      </c>
      <c r="C48" s="108" t="s">
        <v>65</v>
      </c>
      <c r="D48" s="109"/>
      <c r="E48" s="108"/>
      <c r="F48" s="108"/>
    </row>
    <row r="49" spans="1:6" ht="15" thickBot="1">
      <c r="A49" s="107">
        <v>7</v>
      </c>
      <c r="B49" s="108" t="s">
        <v>65</v>
      </c>
      <c r="C49" s="108" t="s">
        <v>65</v>
      </c>
      <c r="D49" s="109"/>
      <c r="E49" s="108"/>
      <c r="F49" s="108"/>
    </row>
    <row r="50" spans="1:6" ht="15" thickBot="1">
      <c r="A50" s="107">
        <v>8</v>
      </c>
      <c r="B50" s="108" t="s">
        <v>65</v>
      </c>
      <c r="C50" s="108" t="s">
        <v>65</v>
      </c>
      <c r="D50" s="109"/>
      <c r="E50" s="108"/>
      <c r="F50" s="108"/>
    </row>
    <row r="51" spans="1:6" ht="15" thickBot="1">
      <c r="A51" s="107">
        <v>9</v>
      </c>
      <c r="B51" s="108" t="s">
        <v>65</v>
      </c>
      <c r="C51" s="108" t="s">
        <v>65</v>
      </c>
      <c r="D51" s="109"/>
      <c r="E51" s="108"/>
      <c r="F51" s="108"/>
    </row>
    <row r="52" spans="1:6" ht="15" thickBot="1">
      <c r="A52" s="107">
        <v>10</v>
      </c>
      <c r="B52" s="108" t="s">
        <v>65</v>
      </c>
      <c r="C52" s="108" t="s">
        <v>65</v>
      </c>
      <c r="D52" s="109"/>
      <c r="E52" s="108"/>
      <c r="F52" s="108"/>
    </row>
    <row r="53" spans="1:6" ht="15" thickBot="1">
      <c r="A53" s="107">
        <v>11</v>
      </c>
      <c r="B53" s="108" t="s">
        <v>65</v>
      </c>
      <c r="C53" s="108" t="s">
        <v>65</v>
      </c>
      <c r="D53" s="109"/>
      <c r="E53" s="108"/>
      <c r="F53" s="108"/>
    </row>
    <row r="54" spans="1:6" ht="15" thickBot="1">
      <c r="A54" s="107">
        <v>12</v>
      </c>
      <c r="B54" s="108" t="s">
        <v>65</v>
      </c>
      <c r="C54" s="108" t="s">
        <v>65</v>
      </c>
      <c r="D54" s="109"/>
      <c r="E54" s="108"/>
      <c r="F54" s="108"/>
    </row>
    <row r="55" spans="1:6" ht="15" thickBot="1">
      <c r="A55" s="107">
        <v>13</v>
      </c>
      <c r="B55" s="108" t="s">
        <v>65</v>
      </c>
      <c r="C55" s="108" t="s">
        <v>65</v>
      </c>
      <c r="D55" s="109"/>
      <c r="E55" s="108"/>
      <c r="F55" s="108"/>
    </row>
    <row r="56" spans="1:6" ht="15" thickBot="1">
      <c r="A56" s="107">
        <v>14</v>
      </c>
      <c r="B56" s="108" t="s">
        <v>65</v>
      </c>
      <c r="C56" s="108" t="s">
        <v>65</v>
      </c>
      <c r="D56" s="109"/>
      <c r="E56" s="108"/>
      <c r="F56" s="108"/>
    </row>
    <row r="57" spans="1:6" ht="15" thickBot="1">
      <c r="A57" s="107">
        <v>15</v>
      </c>
      <c r="B57" s="108" t="s">
        <v>65</v>
      </c>
      <c r="C57" s="108" t="s">
        <v>65</v>
      </c>
      <c r="D57" s="109"/>
      <c r="E57" s="108"/>
      <c r="F57" s="108"/>
    </row>
    <row r="58" spans="1:6" ht="15" thickBot="1">
      <c r="A58" s="107">
        <v>16</v>
      </c>
      <c r="B58" s="108" t="s">
        <v>65</v>
      </c>
      <c r="C58" s="108" t="s">
        <v>65</v>
      </c>
      <c r="D58" s="109"/>
      <c r="E58" s="108"/>
      <c r="F58" s="108"/>
    </row>
    <row r="59" spans="1:6" ht="15" thickBot="1">
      <c r="A59" s="107">
        <v>17</v>
      </c>
      <c r="B59" s="108" t="s">
        <v>65</v>
      </c>
      <c r="C59" s="108" t="s">
        <v>65</v>
      </c>
      <c r="D59" s="109"/>
      <c r="E59" s="108"/>
      <c r="F59" s="108"/>
    </row>
    <row r="60" spans="1:6" ht="15" thickBot="1">
      <c r="A60" s="107">
        <v>18</v>
      </c>
      <c r="B60" s="108" t="s">
        <v>65</v>
      </c>
      <c r="C60" s="108" t="s">
        <v>65</v>
      </c>
      <c r="D60" s="109"/>
      <c r="E60" s="108"/>
      <c r="F60" s="108"/>
    </row>
    <row r="61" spans="1:6" ht="15" thickBot="1">
      <c r="A61" s="107">
        <v>19</v>
      </c>
      <c r="B61" s="108" t="s">
        <v>65</v>
      </c>
      <c r="C61" s="108" t="s">
        <v>65</v>
      </c>
      <c r="D61" s="109"/>
      <c r="E61" s="108"/>
      <c r="F61" s="108"/>
    </row>
    <row r="62" spans="1:6" ht="15" thickBot="1">
      <c r="A62" s="107">
        <v>20</v>
      </c>
      <c r="B62" s="108" t="s">
        <v>65</v>
      </c>
      <c r="C62" s="108" t="s">
        <v>65</v>
      </c>
      <c r="D62" s="109"/>
      <c r="E62" s="108"/>
      <c r="F62" s="108"/>
    </row>
    <row r="63" spans="1:6" ht="15.6">
      <c r="A63" s="97"/>
    </row>
    <row r="64" spans="1:6">
      <c r="A64" s="44" t="s">
        <v>394</v>
      </c>
    </row>
  </sheetData>
  <pageMargins left="0.7" right="0.7" top="0.75" bottom="0.75" header="0.3" footer="0.3"/>
  <pageSetup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89A41-60A7-49D3-B701-8C25A500E8B5}">
  <sheetPr>
    <tabColor rgb="FF0070C0"/>
  </sheetPr>
  <dimension ref="A1:B92"/>
  <sheetViews>
    <sheetView workbookViewId="0">
      <selection activeCell="A4" sqref="A4"/>
    </sheetView>
  </sheetViews>
  <sheetFormatPr defaultRowHeight="14.4"/>
  <cols>
    <col min="1" max="1" width="20.33203125" customWidth="1"/>
    <col min="2" max="2" width="79.5546875" customWidth="1"/>
  </cols>
  <sheetData>
    <row r="1" spans="1:2" ht="19.8">
      <c r="A1" s="115" t="s">
        <v>466</v>
      </c>
    </row>
    <row r="2" spans="1:2" ht="15" thickBot="1"/>
    <row r="3" spans="1:2" ht="15" thickBot="1">
      <c r="A3" s="70"/>
      <c r="B3" s="71" t="s">
        <v>0</v>
      </c>
    </row>
    <row r="4" spans="1:2" ht="15" thickBot="1">
      <c r="A4" s="72" t="s">
        <v>524</v>
      </c>
      <c r="B4" s="73" t="s">
        <v>297</v>
      </c>
    </row>
    <row r="5" spans="1:2" ht="15" thickBot="1">
      <c r="A5" s="72" t="s">
        <v>94</v>
      </c>
      <c r="B5" s="73" t="s">
        <v>297</v>
      </c>
    </row>
    <row r="6" spans="1:2" ht="15" thickBot="1">
      <c r="A6" s="72" t="s">
        <v>70</v>
      </c>
      <c r="B6" s="73" t="s">
        <v>297</v>
      </c>
    </row>
    <row r="7" spans="1:2">
      <c r="A7" s="358" t="s">
        <v>298</v>
      </c>
      <c r="B7" s="360" t="s">
        <v>395</v>
      </c>
    </row>
    <row r="8" spans="1:2" ht="33.9" customHeight="1" thickBot="1">
      <c r="A8" s="359"/>
      <c r="B8" s="361"/>
    </row>
    <row r="9" spans="1:2">
      <c r="A9" s="48"/>
    </row>
    <row r="10" spans="1:2" ht="15" thickBot="1">
      <c r="A10" s="83" t="s">
        <v>313</v>
      </c>
    </row>
    <row r="11" spans="1:2" ht="16.5" customHeight="1" thickBot="1">
      <c r="A11" s="84"/>
      <c r="B11" s="85" t="s">
        <v>314</v>
      </c>
    </row>
    <row r="12" spans="1:2" ht="15" thickBot="1">
      <c r="A12" s="86" t="s">
        <v>315</v>
      </c>
      <c r="B12" s="87" t="s">
        <v>316</v>
      </c>
    </row>
    <row r="13" spans="1:2" ht="15" thickBot="1">
      <c r="A13" s="88" t="s">
        <v>317</v>
      </c>
      <c r="B13" s="89" t="s">
        <v>65</v>
      </c>
    </row>
    <row r="14" spans="1:2" ht="15" thickBot="1">
      <c r="A14" s="88" t="s">
        <v>318</v>
      </c>
      <c r="B14" s="89" t="s">
        <v>65</v>
      </c>
    </row>
    <row r="15" spans="1:2" ht="15" thickBot="1">
      <c r="A15" s="88" t="s">
        <v>319</v>
      </c>
      <c r="B15" s="89" t="s">
        <v>65</v>
      </c>
    </row>
    <row r="16" spans="1:2" ht="15" thickBot="1">
      <c r="A16" s="88" t="s">
        <v>320</v>
      </c>
      <c r="B16" s="89" t="s">
        <v>65</v>
      </c>
    </row>
    <row r="17" spans="1:2" ht="15" thickBot="1">
      <c r="A17" s="88" t="s">
        <v>321</v>
      </c>
      <c r="B17" s="89" t="s">
        <v>65</v>
      </c>
    </row>
    <row r="18" spans="1:2" ht="15" thickBot="1">
      <c r="A18" s="88" t="s">
        <v>322</v>
      </c>
      <c r="B18" s="89" t="s">
        <v>65</v>
      </c>
    </row>
    <row r="19" spans="1:2" ht="15" thickBot="1">
      <c r="A19" s="88" t="s">
        <v>323</v>
      </c>
      <c r="B19" s="89" t="s">
        <v>65</v>
      </c>
    </row>
    <row r="20" spans="1:2" ht="29.1" customHeight="1" thickBot="1">
      <c r="A20" s="90" t="s">
        <v>324</v>
      </c>
      <c r="B20" s="91" t="s">
        <v>65</v>
      </c>
    </row>
    <row r="21" spans="1:2" ht="21.9" customHeight="1" thickBot="1">
      <c r="A21" s="90" t="s">
        <v>325</v>
      </c>
      <c r="B21" s="91" t="s">
        <v>65</v>
      </c>
    </row>
    <row r="22" spans="1:2" ht="26.1" customHeight="1" thickBot="1">
      <c r="A22" s="90" t="s">
        <v>326</v>
      </c>
      <c r="B22" s="91" t="s">
        <v>65</v>
      </c>
    </row>
    <row r="23" spans="1:2" ht="22.5" customHeight="1" thickBot="1">
      <c r="A23" s="90" t="s">
        <v>327</v>
      </c>
      <c r="B23" s="91" t="s">
        <v>65</v>
      </c>
    </row>
    <row r="24" spans="1:2" ht="18.899999999999999" customHeight="1" thickBot="1">
      <c r="A24" s="90" t="s">
        <v>328</v>
      </c>
      <c r="B24" s="91" t="s">
        <v>65</v>
      </c>
    </row>
    <row r="25" spans="1:2">
      <c r="A25" s="83"/>
    </row>
    <row r="26" spans="1:2" ht="15" thickBot="1">
      <c r="A26" s="83" t="s">
        <v>329</v>
      </c>
    </row>
    <row r="27" spans="1:2" ht="15" thickBot="1">
      <c r="A27" s="84"/>
      <c r="B27" s="85"/>
    </row>
    <row r="28" spans="1:2">
      <c r="A28" s="352"/>
      <c r="B28" s="354" t="s">
        <v>65</v>
      </c>
    </row>
    <row r="29" spans="1:2" ht="15" thickBot="1">
      <c r="A29" s="353"/>
      <c r="B29" s="355"/>
    </row>
    <row r="30" spans="1:2">
      <c r="A30" s="352"/>
      <c r="B30" s="354" t="s">
        <v>65</v>
      </c>
    </row>
    <row r="31" spans="1:2" ht="15" thickBot="1">
      <c r="A31" s="353"/>
      <c r="B31" s="355"/>
    </row>
    <row r="32" spans="1:2">
      <c r="A32" s="352"/>
      <c r="B32" s="354" t="s">
        <v>65</v>
      </c>
    </row>
    <row r="33" spans="1:2" ht="15" thickBot="1">
      <c r="A33" s="353"/>
      <c r="B33" s="355"/>
    </row>
    <row r="34" spans="1:2">
      <c r="A34" s="352"/>
      <c r="B34" s="354" t="s">
        <v>65</v>
      </c>
    </row>
    <row r="35" spans="1:2" ht="15" thickBot="1">
      <c r="A35" s="353"/>
      <c r="B35" s="355"/>
    </row>
    <row r="36" spans="1:2">
      <c r="A36" s="352"/>
      <c r="B36" s="354" t="s">
        <v>65</v>
      </c>
    </row>
    <row r="37" spans="1:2" ht="15" thickBot="1">
      <c r="A37" s="356"/>
      <c r="B37" s="357"/>
    </row>
    <row r="38" spans="1:2">
      <c r="A38" s="83"/>
    </row>
    <row r="39" spans="1:2">
      <c r="B39" s="95" t="s">
        <v>371</v>
      </c>
    </row>
    <row r="41" spans="1:2">
      <c r="B41" s="92" t="s">
        <v>330</v>
      </c>
    </row>
    <row r="42" spans="1:2">
      <c r="B42" s="96" t="s">
        <v>331</v>
      </c>
    </row>
    <row r="43" spans="1:2">
      <c r="B43" s="96" t="s">
        <v>332</v>
      </c>
    </row>
    <row r="44" spans="1:2" ht="24">
      <c r="B44" s="96" t="s">
        <v>370</v>
      </c>
    </row>
    <row r="45" spans="1:2">
      <c r="B45" s="96" t="s">
        <v>333</v>
      </c>
    </row>
    <row r="46" spans="1:2">
      <c r="B46" s="96" t="s">
        <v>334</v>
      </c>
    </row>
    <row r="47" spans="1:2">
      <c r="B47" s="92"/>
    </row>
    <row r="48" spans="1:2">
      <c r="B48" s="92" t="s">
        <v>335</v>
      </c>
    </row>
    <row r="49" spans="2:2">
      <c r="B49" s="96" t="s">
        <v>336</v>
      </c>
    </row>
    <row r="50" spans="2:2" ht="34.799999999999997">
      <c r="B50" s="96" t="s">
        <v>363</v>
      </c>
    </row>
    <row r="51" spans="2:2" ht="23.4">
      <c r="B51" s="96" t="s">
        <v>337</v>
      </c>
    </row>
    <row r="52" spans="2:2">
      <c r="B52" s="96" t="s">
        <v>338</v>
      </c>
    </row>
    <row r="53" spans="2:2">
      <c r="B53" s="92"/>
    </row>
    <row r="54" spans="2:2">
      <c r="B54" s="92" t="s">
        <v>339</v>
      </c>
    </row>
    <row r="55" spans="2:2" ht="24">
      <c r="B55" s="96" t="s">
        <v>365</v>
      </c>
    </row>
    <row r="56" spans="2:2" ht="24">
      <c r="B56" s="96" t="s">
        <v>366</v>
      </c>
    </row>
    <row r="57" spans="2:2" ht="24">
      <c r="B57" s="96" t="s">
        <v>367</v>
      </c>
    </row>
    <row r="58" spans="2:2" ht="34.799999999999997">
      <c r="B58" s="96" t="s">
        <v>368</v>
      </c>
    </row>
    <row r="59" spans="2:2" ht="24">
      <c r="B59" s="96" t="s">
        <v>369</v>
      </c>
    </row>
    <row r="60" spans="2:2" ht="23.4">
      <c r="B60" s="96" t="s">
        <v>364</v>
      </c>
    </row>
    <row r="61" spans="2:2">
      <c r="B61" s="92"/>
    </row>
    <row r="62" spans="2:2">
      <c r="B62" s="92" t="s">
        <v>340</v>
      </c>
    </row>
    <row r="63" spans="2:2">
      <c r="B63" s="93" t="s">
        <v>341</v>
      </c>
    </row>
    <row r="64" spans="2:2">
      <c r="B64" s="93" t="s">
        <v>342</v>
      </c>
    </row>
    <row r="65" spans="2:2">
      <c r="B65" s="93" t="s">
        <v>343</v>
      </c>
    </row>
    <row r="66" spans="2:2">
      <c r="B66" s="93" t="s">
        <v>344</v>
      </c>
    </row>
    <row r="67" spans="2:2">
      <c r="B67" s="93" t="s">
        <v>345</v>
      </c>
    </row>
    <row r="68" spans="2:2">
      <c r="B68" s="93" t="s">
        <v>346</v>
      </c>
    </row>
    <row r="69" spans="2:2">
      <c r="B69" s="94"/>
    </row>
    <row r="70" spans="2:2">
      <c r="B70" s="92" t="s">
        <v>347</v>
      </c>
    </row>
    <row r="71" spans="2:2">
      <c r="B71" s="93" t="s">
        <v>348</v>
      </c>
    </row>
    <row r="72" spans="2:2">
      <c r="B72" s="93" t="s">
        <v>349</v>
      </c>
    </row>
    <row r="73" spans="2:2">
      <c r="B73" s="92"/>
    </row>
    <row r="74" spans="2:2">
      <c r="B74" s="92" t="s">
        <v>350</v>
      </c>
    </row>
    <row r="75" spans="2:2">
      <c r="B75" s="93" t="s">
        <v>349</v>
      </c>
    </row>
    <row r="76" spans="2:2">
      <c r="B76" s="93" t="s">
        <v>351</v>
      </c>
    </row>
    <row r="77" spans="2:2">
      <c r="B77" s="92"/>
    </row>
    <row r="78" spans="2:2">
      <c r="B78" s="92" t="s">
        <v>352</v>
      </c>
    </row>
    <row r="79" spans="2:2">
      <c r="B79" s="93" t="s">
        <v>349</v>
      </c>
    </row>
    <row r="80" spans="2:2">
      <c r="B80" s="93" t="s">
        <v>353</v>
      </c>
    </row>
    <row r="81" spans="1:2">
      <c r="B81" s="92"/>
    </row>
    <row r="82" spans="1:2">
      <c r="B82" s="92" t="s">
        <v>354</v>
      </c>
    </row>
    <row r="83" spans="1:2">
      <c r="B83" s="93" t="s">
        <v>355</v>
      </c>
    </row>
    <row r="84" spans="1:2">
      <c r="B84" s="93" t="s">
        <v>356</v>
      </c>
    </row>
    <row r="85" spans="1:2">
      <c r="B85" s="92"/>
    </row>
    <row r="86" spans="1:2">
      <c r="B86" s="92" t="s">
        <v>357</v>
      </c>
    </row>
    <row r="87" spans="1:2">
      <c r="B87" s="93" t="s">
        <v>358</v>
      </c>
    </row>
    <row r="88" spans="1:2">
      <c r="B88" s="93" t="s">
        <v>359</v>
      </c>
    </row>
    <row r="89" spans="1:2">
      <c r="B89" s="93" t="s">
        <v>360</v>
      </c>
    </row>
    <row r="90" spans="1:2">
      <c r="B90" s="93" t="s">
        <v>361</v>
      </c>
    </row>
    <row r="91" spans="1:2">
      <c r="B91" s="93" t="s">
        <v>362</v>
      </c>
    </row>
    <row r="92" spans="1:2" ht="16.2">
      <c r="A92" s="75"/>
    </row>
  </sheetData>
  <mergeCells count="12">
    <mergeCell ref="A7:A8"/>
    <mergeCell ref="B7:B8"/>
    <mergeCell ref="A28:A29"/>
    <mergeCell ref="B28:B29"/>
    <mergeCell ref="A30:A31"/>
    <mergeCell ref="B30:B31"/>
    <mergeCell ref="A32:A33"/>
    <mergeCell ref="B32:B33"/>
    <mergeCell ref="A34:A35"/>
    <mergeCell ref="B34:B35"/>
    <mergeCell ref="A36:A37"/>
    <mergeCell ref="B36:B3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41D27-192E-492B-8E84-2AC33AF029EB}">
  <sheetPr>
    <tabColor rgb="FF0070C0"/>
  </sheetPr>
  <dimension ref="A1:N52"/>
  <sheetViews>
    <sheetView zoomScaleNormal="100" workbookViewId="0">
      <selection activeCell="R29" sqref="R29"/>
    </sheetView>
  </sheetViews>
  <sheetFormatPr defaultRowHeight="14.4"/>
  <cols>
    <col min="1" max="1" width="5" customWidth="1"/>
    <col min="2" max="2" width="9.44140625" bestFit="1" customWidth="1"/>
    <col min="3" max="3" width="10.5546875" bestFit="1" customWidth="1"/>
    <col min="4" max="4" width="9.44140625" bestFit="1" customWidth="1"/>
    <col min="5" max="5" width="10.6640625" customWidth="1"/>
    <col min="6" max="7" width="9.6640625" bestFit="1" customWidth="1"/>
    <col min="8" max="8" width="12.33203125" customWidth="1"/>
    <col min="9" max="9" width="9.6640625" customWidth="1"/>
    <col min="11" max="11" width="27.44140625" customWidth="1"/>
    <col min="12" max="13" width="9.33203125" bestFit="1" customWidth="1"/>
    <col min="14" max="14" width="9.44140625" bestFit="1" customWidth="1"/>
  </cols>
  <sheetData>
    <row r="1" spans="1:14">
      <c r="A1" s="12" t="s">
        <v>88</v>
      </c>
      <c r="B1" s="7"/>
      <c r="C1" s="8"/>
      <c r="D1" s="6"/>
      <c r="E1" s="226"/>
      <c r="F1" s="6"/>
      <c r="G1" s="6"/>
      <c r="K1" s="12" t="s">
        <v>561</v>
      </c>
    </row>
    <row r="2" spans="1:14" ht="27">
      <c r="A2" s="120"/>
      <c r="B2" s="120" t="s">
        <v>70</v>
      </c>
      <c r="C2" s="120" t="s">
        <v>562</v>
      </c>
      <c r="D2" s="120" t="s">
        <v>563</v>
      </c>
      <c r="E2" s="120" t="s">
        <v>73</v>
      </c>
      <c r="F2" s="120" t="s">
        <v>564</v>
      </c>
      <c r="G2" s="120" t="s">
        <v>74</v>
      </c>
      <c r="H2" s="120" t="s">
        <v>565</v>
      </c>
      <c r="I2" s="120" t="s">
        <v>76</v>
      </c>
      <c r="K2" s="227" t="s">
        <v>566</v>
      </c>
      <c r="L2" s="227" t="s">
        <v>567</v>
      </c>
      <c r="M2" s="227" t="s">
        <v>568</v>
      </c>
      <c r="N2" s="227" t="s">
        <v>569</v>
      </c>
    </row>
    <row r="3" spans="1:14">
      <c r="A3" s="13">
        <v>0</v>
      </c>
      <c r="B3" s="14">
        <v>40554</v>
      </c>
      <c r="C3" s="15">
        <v>35000</v>
      </c>
      <c r="D3" s="15">
        <v>10000</v>
      </c>
      <c r="E3" s="15">
        <v>30</v>
      </c>
      <c r="F3" s="15">
        <v>2</v>
      </c>
      <c r="G3" s="15">
        <f>D3*F3/E3</f>
        <v>666.66666666666663</v>
      </c>
      <c r="H3" s="15">
        <f>D3/E3*30</f>
        <v>10000</v>
      </c>
      <c r="I3" s="16">
        <f>F3*H3</f>
        <v>20000</v>
      </c>
      <c r="K3" s="228" t="s">
        <v>570</v>
      </c>
      <c r="L3" s="229">
        <v>355</v>
      </c>
      <c r="M3" s="230"/>
      <c r="N3" s="230"/>
    </row>
    <row r="4" spans="1:14">
      <c r="A4" s="13">
        <v>0</v>
      </c>
      <c r="B4" s="14">
        <v>40586</v>
      </c>
      <c r="C4" s="15">
        <v>75000</v>
      </c>
      <c r="D4" s="15">
        <f>C4-C3</f>
        <v>40000</v>
      </c>
      <c r="E4" s="15">
        <f>B4-B3</f>
        <v>32</v>
      </c>
      <c r="F4" s="15">
        <v>2</v>
      </c>
      <c r="G4" s="15">
        <f>D4*F4/E4</f>
        <v>2500</v>
      </c>
      <c r="H4" s="15">
        <f>D4/E4*30</f>
        <v>37500</v>
      </c>
      <c r="I4" s="16">
        <f>F4*H4</f>
        <v>75000</v>
      </c>
      <c r="K4" s="228" t="s">
        <v>571</v>
      </c>
      <c r="L4" s="229">
        <v>12</v>
      </c>
      <c r="M4" s="230"/>
      <c r="N4" s="230"/>
    </row>
    <row r="5" spans="1:14" ht="18">
      <c r="A5" s="17" t="s">
        <v>77</v>
      </c>
      <c r="B5" s="231"/>
      <c r="C5" s="232"/>
      <c r="D5" s="118"/>
      <c r="E5" s="45" t="s">
        <v>65</v>
      </c>
      <c r="F5" s="118"/>
      <c r="G5" s="118"/>
      <c r="H5" s="45"/>
      <c r="I5" s="233" t="s">
        <v>65</v>
      </c>
      <c r="K5" s="228" t="s">
        <v>572</v>
      </c>
      <c r="L5" s="229">
        <v>50</v>
      </c>
      <c r="M5" s="230"/>
      <c r="N5" s="230"/>
    </row>
    <row r="6" spans="1:14">
      <c r="A6" s="17">
        <v>1</v>
      </c>
      <c r="B6" s="234"/>
      <c r="C6" s="232"/>
      <c r="D6" s="118">
        <f>C6-C5</f>
        <v>0</v>
      </c>
      <c r="E6" s="45">
        <f>B6-B5</f>
        <v>0</v>
      </c>
      <c r="F6" s="235">
        <v>2</v>
      </c>
      <c r="G6" s="118" t="e">
        <f>D6*F6/E6</f>
        <v>#DIV/0!</v>
      </c>
      <c r="H6" s="118" t="e">
        <f>D6/E6*30</f>
        <v>#DIV/0!</v>
      </c>
      <c r="I6" s="233" t="e">
        <f>H6*F6</f>
        <v>#DIV/0!</v>
      </c>
      <c r="K6" s="228" t="s">
        <v>573</v>
      </c>
      <c r="L6" s="229">
        <v>2</v>
      </c>
      <c r="M6" s="230"/>
      <c r="N6" s="230"/>
    </row>
    <row r="7" spans="1:14">
      <c r="A7" s="17">
        <v>2</v>
      </c>
      <c r="B7" s="231"/>
      <c r="C7" s="232"/>
      <c r="D7" s="118">
        <f t="shared" ref="D7:D24" si="0">C7-C6</f>
        <v>0</v>
      </c>
      <c r="E7" s="45">
        <f t="shared" ref="E7:E24" si="1">B7-B6</f>
        <v>0</v>
      </c>
      <c r="F7" s="235">
        <v>2</v>
      </c>
      <c r="G7" s="118" t="e">
        <f t="shared" ref="G7:G24" si="2">D7*F7/E7</f>
        <v>#DIV/0!</v>
      </c>
      <c r="H7" s="118" t="e">
        <f t="shared" ref="H7:H24" si="3">D7/E7*30</f>
        <v>#DIV/0!</v>
      </c>
      <c r="I7" s="233" t="e">
        <f t="shared" ref="I7:I24" si="4">H7*F7</f>
        <v>#DIV/0!</v>
      </c>
      <c r="K7" s="228" t="s">
        <v>574</v>
      </c>
      <c r="L7" s="229">
        <v>40</v>
      </c>
      <c r="M7" s="230"/>
      <c r="N7" s="230"/>
    </row>
    <row r="8" spans="1:14">
      <c r="A8" s="17">
        <v>3</v>
      </c>
      <c r="B8" s="231" t="s">
        <v>65</v>
      </c>
      <c r="C8" s="232" t="s">
        <v>65</v>
      </c>
      <c r="D8" s="118" t="e">
        <f t="shared" si="0"/>
        <v>#VALUE!</v>
      </c>
      <c r="E8" s="45" t="e">
        <f t="shared" si="1"/>
        <v>#VALUE!</v>
      </c>
      <c r="F8" s="235">
        <v>2</v>
      </c>
      <c r="G8" s="118" t="e">
        <f t="shared" si="2"/>
        <v>#VALUE!</v>
      </c>
      <c r="H8" s="118" t="e">
        <f t="shared" si="3"/>
        <v>#VALUE!</v>
      </c>
      <c r="I8" s="233" t="e">
        <f t="shared" si="4"/>
        <v>#VALUE!</v>
      </c>
      <c r="K8" s="228" t="s">
        <v>575</v>
      </c>
      <c r="L8" s="229">
        <v>20</v>
      </c>
      <c r="M8" s="230"/>
      <c r="N8" s="230"/>
    </row>
    <row r="9" spans="1:14">
      <c r="A9" s="17">
        <v>4</v>
      </c>
      <c r="B9" s="231" t="s">
        <v>65</v>
      </c>
      <c r="C9" s="232" t="s">
        <v>65</v>
      </c>
      <c r="D9" s="118" t="e">
        <f t="shared" si="0"/>
        <v>#VALUE!</v>
      </c>
      <c r="E9" s="45" t="e">
        <f t="shared" si="1"/>
        <v>#VALUE!</v>
      </c>
      <c r="F9" s="235">
        <v>2</v>
      </c>
      <c r="G9" s="118" t="e">
        <f t="shared" si="2"/>
        <v>#VALUE!</v>
      </c>
      <c r="H9" s="118" t="e">
        <f t="shared" si="3"/>
        <v>#VALUE!</v>
      </c>
      <c r="I9" s="233" t="e">
        <f t="shared" si="4"/>
        <v>#VALUE!</v>
      </c>
      <c r="K9" s="228" t="s">
        <v>576</v>
      </c>
      <c r="L9" s="229">
        <v>1000</v>
      </c>
      <c r="M9" s="230"/>
      <c r="N9" s="230"/>
    </row>
    <row r="10" spans="1:14">
      <c r="A10" s="17">
        <v>5</v>
      </c>
      <c r="B10" s="231" t="s">
        <v>65</v>
      </c>
      <c r="C10" s="232" t="s">
        <v>65</v>
      </c>
      <c r="D10" s="118" t="e">
        <f t="shared" si="0"/>
        <v>#VALUE!</v>
      </c>
      <c r="E10" s="45" t="e">
        <f t="shared" si="1"/>
        <v>#VALUE!</v>
      </c>
      <c r="F10" s="235">
        <v>2</v>
      </c>
      <c r="G10" s="118" t="e">
        <f t="shared" si="2"/>
        <v>#VALUE!</v>
      </c>
      <c r="H10" s="118" t="e">
        <f t="shared" si="3"/>
        <v>#VALUE!</v>
      </c>
      <c r="I10" s="233" t="e">
        <f t="shared" si="4"/>
        <v>#VALUE!</v>
      </c>
      <c r="K10" s="228" t="s">
        <v>577</v>
      </c>
      <c r="L10" s="229">
        <v>5</v>
      </c>
      <c r="M10" s="230"/>
      <c r="N10" s="230"/>
    </row>
    <row r="11" spans="1:14">
      <c r="A11" s="17">
        <v>6</v>
      </c>
      <c r="B11" s="231" t="s">
        <v>65</v>
      </c>
      <c r="C11" s="232" t="s">
        <v>65</v>
      </c>
      <c r="D11" s="118" t="e">
        <f t="shared" si="0"/>
        <v>#VALUE!</v>
      </c>
      <c r="E11" s="45" t="e">
        <f t="shared" si="1"/>
        <v>#VALUE!</v>
      </c>
      <c r="F11" s="235">
        <v>2</v>
      </c>
      <c r="G11" s="118" t="e">
        <f t="shared" si="2"/>
        <v>#VALUE!</v>
      </c>
      <c r="H11" s="118" t="e">
        <f t="shared" si="3"/>
        <v>#VALUE!</v>
      </c>
      <c r="I11" s="233" t="e">
        <f t="shared" si="4"/>
        <v>#VALUE!</v>
      </c>
      <c r="K11" s="228" t="s">
        <v>578</v>
      </c>
      <c r="L11" s="229">
        <v>75</v>
      </c>
      <c r="M11" s="230"/>
      <c r="N11" s="230"/>
    </row>
    <row r="12" spans="1:14">
      <c r="A12" s="17">
        <v>7</v>
      </c>
      <c r="B12" s="231" t="s">
        <v>65</v>
      </c>
      <c r="C12" s="232" t="s">
        <v>65</v>
      </c>
      <c r="D12" s="118" t="e">
        <f t="shared" si="0"/>
        <v>#VALUE!</v>
      </c>
      <c r="E12" s="45" t="e">
        <f t="shared" si="1"/>
        <v>#VALUE!</v>
      </c>
      <c r="F12" s="235">
        <v>2</v>
      </c>
      <c r="G12" s="118" t="e">
        <f t="shared" si="2"/>
        <v>#VALUE!</v>
      </c>
      <c r="H12" s="118" t="e">
        <f t="shared" si="3"/>
        <v>#VALUE!</v>
      </c>
      <c r="I12" s="233" t="e">
        <f t="shared" si="4"/>
        <v>#VALUE!</v>
      </c>
      <c r="K12" s="228" t="s">
        <v>579</v>
      </c>
      <c r="L12" s="229">
        <v>6000</v>
      </c>
      <c r="M12" s="236"/>
      <c r="N12" s="237"/>
    </row>
    <row r="13" spans="1:14">
      <c r="A13" s="17">
        <v>8</v>
      </c>
      <c r="B13" s="231" t="s">
        <v>65</v>
      </c>
      <c r="C13" s="232" t="s">
        <v>65</v>
      </c>
      <c r="D13" s="118" t="e">
        <f t="shared" si="0"/>
        <v>#VALUE!</v>
      </c>
      <c r="E13" s="45" t="e">
        <f t="shared" si="1"/>
        <v>#VALUE!</v>
      </c>
      <c r="F13" s="235">
        <v>2</v>
      </c>
      <c r="G13" s="118" t="e">
        <f t="shared" si="2"/>
        <v>#VALUE!</v>
      </c>
      <c r="H13" s="118" t="e">
        <f t="shared" si="3"/>
        <v>#VALUE!</v>
      </c>
      <c r="I13" s="233" t="e">
        <f t="shared" si="4"/>
        <v>#VALUE!</v>
      </c>
      <c r="K13" s="228" t="s">
        <v>580</v>
      </c>
      <c r="L13" s="238">
        <v>500</v>
      </c>
      <c r="M13" s="236"/>
      <c r="N13" s="237"/>
    </row>
    <row r="14" spans="1:14">
      <c r="A14" s="17">
        <v>9</v>
      </c>
      <c r="B14" s="231" t="s">
        <v>65</v>
      </c>
      <c r="C14" s="232" t="s">
        <v>65</v>
      </c>
      <c r="D14" s="118" t="e">
        <f t="shared" si="0"/>
        <v>#VALUE!</v>
      </c>
      <c r="E14" s="45" t="e">
        <f t="shared" si="1"/>
        <v>#VALUE!</v>
      </c>
      <c r="F14" s="235">
        <v>2</v>
      </c>
      <c r="G14" s="118" t="e">
        <f t="shared" si="2"/>
        <v>#VALUE!</v>
      </c>
      <c r="H14" s="118" t="e">
        <f t="shared" si="3"/>
        <v>#VALUE!</v>
      </c>
      <c r="I14" s="233" t="e">
        <f t="shared" si="4"/>
        <v>#VALUE!</v>
      </c>
      <c r="K14" s="228" t="s">
        <v>581</v>
      </c>
      <c r="L14" s="230"/>
      <c r="M14" s="239">
        <f>(L7-L10)*L5*L4*L3/1000</f>
        <v>7455</v>
      </c>
      <c r="N14" s="240">
        <f>M14*L6</f>
        <v>14910</v>
      </c>
    </row>
    <row r="15" spans="1:14">
      <c r="A15" s="17">
        <v>10</v>
      </c>
      <c r="B15" s="231" t="s">
        <v>65</v>
      </c>
      <c r="C15" s="232" t="s">
        <v>65</v>
      </c>
      <c r="D15" s="118" t="e">
        <f t="shared" si="0"/>
        <v>#VALUE!</v>
      </c>
      <c r="E15" s="45" t="e">
        <f t="shared" si="1"/>
        <v>#VALUE!</v>
      </c>
      <c r="F15" s="235">
        <v>2</v>
      </c>
      <c r="G15" s="118" t="e">
        <f t="shared" si="2"/>
        <v>#VALUE!</v>
      </c>
      <c r="H15" s="118" t="e">
        <f t="shared" si="3"/>
        <v>#VALUE!</v>
      </c>
      <c r="I15" s="233" t="e">
        <f t="shared" si="4"/>
        <v>#VALUE!</v>
      </c>
      <c r="K15" s="241" t="s">
        <v>582</v>
      </c>
      <c r="L15" s="230"/>
      <c r="M15" s="236"/>
      <c r="N15" s="237">
        <f>(L8/L9-(L11/L12))*L3*L4*L5</f>
        <v>1597.5000000000002</v>
      </c>
    </row>
    <row r="16" spans="1:14">
      <c r="A16" s="17">
        <v>11</v>
      </c>
      <c r="B16" s="231" t="s">
        <v>65</v>
      </c>
      <c r="C16" s="232" t="s">
        <v>65</v>
      </c>
      <c r="D16" s="118" t="e">
        <f t="shared" si="0"/>
        <v>#VALUE!</v>
      </c>
      <c r="E16" s="45" t="e">
        <f t="shared" si="1"/>
        <v>#VALUE!</v>
      </c>
      <c r="F16" s="235">
        <v>2</v>
      </c>
      <c r="G16" s="118" t="e">
        <f t="shared" si="2"/>
        <v>#VALUE!</v>
      </c>
      <c r="H16" s="118" t="e">
        <f t="shared" si="3"/>
        <v>#VALUE!</v>
      </c>
      <c r="I16" s="233" t="e">
        <f t="shared" si="4"/>
        <v>#VALUE!</v>
      </c>
      <c r="K16" s="241" t="s">
        <v>583</v>
      </c>
      <c r="L16" s="230"/>
      <c r="M16" s="236">
        <f>SUM(M14:M15)</f>
        <v>7455</v>
      </c>
      <c r="N16" s="237">
        <f>SUM(N14:N15)</f>
        <v>16507.5</v>
      </c>
    </row>
    <row r="17" spans="1:14">
      <c r="A17" s="17">
        <v>13</v>
      </c>
      <c r="B17" s="231" t="s">
        <v>65</v>
      </c>
      <c r="C17" s="232" t="s">
        <v>65</v>
      </c>
      <c r="D17" s="118" t="e">
        <f t="shared" si="0"/>
        <v>#VALUE!</v>
      </c>
      <c r="E17" s="45" t="e">
        <f t="shared" si="1"/>
        <v>#VALUE!</v>
      </c>
      <c r="F17" s="235">
        <v>2</v>
      </c>
      <c r="G17" s="118" t="e">
        <f t="shared" si="2"/>
        <v>#VALUE!</v>
      </c>
      <c r="H17" s="118" t="e">
        <f t="shared" si="3"/>
        <v>#VALUE!</v>
      </c>
      <c r="I17" s="233" t="e">
        <f t="shared" si="4"/>
        <v>#VALUE!</v>
      </c>
      <c r="K17" s="241" t="s">
        <v>584</v>
      </c>
      <c r="L17" s="230"/>
      <c r="M17" s="236"/>
      <c r="N17" s="242">
        <f>L13/N16</f>
        <v>3.0289262456459184E-2</v>
      </c>
    </row>
    <row r="18" spans="1:14">
      <c r="A18" s="17">
        <v>14</v>
      </c>
      <c r="B18" s="231" t="s">
        <v>65</v>
      </c>
      <c r="C18" s="232" t="s">
        <v>65</v>
      </c>
      <c r="D18" s="118" t="e">
        <f t="shared" si="0"/>
        <v>#VALUE!</v>
      </c>
      <c r="E18" s="45" t="e">
        <f t="shared" si="1"/>
        <v>#VALUE!</v>
      </c>
      <c r="F18" s="235">
        <v>2</v>
      </c>
      <c r="G18" s="118" t="e">
        <f t="shared" si="2"/>
        <v>#VALUE!</v>
      </c>
      <c r="H18" s="118" t="e">
        <f t="shared" si="3"/>
        <v>#VALUE!</v>
      </c>
      <c r="I18" s="233" t="e">
        <f t="shared" si="4"/>
        <v>#VALUE!</v>
      </c>
    </row>
    <row r="19" spans="1:14">
      <c r="A19" s="17">
        <v>15</v>
      </c>
      <c r="B19" s="231" t="s">
        <v>65</v>
      </c>
      <c r="C19" s="232" t="s">
        <v>65</v>
      </c>
      <c r="D19" s="118" t="e">
        <f t="shared" si="0"/>
        <v>#VALUE!</v>
      </c>
      <c r="E19" s="45" t="e">
        <f t="shared" si="1"/>
        <v>#VALUE!</v>
      </c>
      <c r="F19" s="235">
        <v>2</v>
      </c>
      <c r="G19" s="118" t="e">
        <f t="shared" si="2"/>
        <v>#VALUE!</v>
      </c>
      <c r="H19" s="118" t="e">
        <f t="shared" si="3"/>
        <v>#VALUE!</v>
      </c>
      <c r="I19" s="233" t="e">
        <f t="shared" si="4"/>
        <v>#VALUE!</v>
      </c>
      <c r="K19" s="44" t="s">
        <v>585</v>
      </c>
    </row>
    <row r="20" spans="1:14">
      <c r="A20" s="17">
        <v>16</v>
      </c>
      <c r="B20" s="231" t="s">
        <v>65</v>
      </c>
      <c r="C20" s="232" t="s">
        <v>65</v>
      </c>
      <c r="D20" s="118" t="e">
        <f t="shared" si="0"/>
        <v>#VALUE!</v>
      </c>
      <c r="E20" s="45" t="e">
        <f t="shared" si="1"/>
        <v>#VALUE!</v>
      </c>
      <c r="F20" s="235">
        <v>2</v>
      </c>
      <c r="G20" s="118" t="e">
        <f t="shared" si="2"/>
        <v>#VALUE!</v>
      </c>
      <c r="H20" s="118" t="e">
        <f t="shared" si="3"/>
        <v>#VALUE!</v>
      </c>
      <c r="I20" s="233" t="e">
        <f t="shared" si="4"/>
        <v>#VALUE!</v>
      </c>
      <c r="K20" s="227" t="s">
        <v>566</v>
      </c>
      <c r="L20" s="227" t="s">
        <v>567</v>
      </c>
      <c r="M20" s="227" t="s">
        <v>568</v>
      </c>
      <c r="N20" s="227" t="s">
        <v>569</v>
      </c>
    </row>
    <row r="21" spans="1:14">
      <c r="A21" s="17">
        <v>17</v>
      </c>
      <c r="B21" s="231" t="s">
        <v>65</v>
      </c>
      <c r="C21" s="232" t="s">
        <v>65</v>
      </c>
      <c r="D21" s="118" t="e">
        <f t="shared" si="0"/>
        <v>#VALUE!</v>
      </c>
      <c r="E21" s="45" t="e">
        <f t="shared" si="1"/>
        <v>#VALUE!</v>
      </c>
      <c r="F21" s="235">
        <v>2</v>
      </c>
      <c r="G21" s="118" t="e">
        <f t="shared" si="2"/>
        <v>#VALUE!</v>
      </c>
      <c r="H21" s="118" t="e">
        <f t="shared" si="3"/>
        <v>#VALUE!</v>
      </c>
      <c r="I21" s="233" t="e">
        <f t="shared" si="4"/>
        <v>#VALUE!</v>
      </c>
      <c r="K21" s="228" t="s">
        <v>586</v>
      </c>
      <c r="L21" s="229">
        <v>219</v>
      </c>
      <c r="M21" s="230"/>
      <c r="N21" s="230"/>
    </row>
    <row r="22" spans="1:14">
      <c r="A22" s="17">
        <v>18</v>
      </c>
      <c r="B22" s="231" t="s">
        <v>65</v>
      </c>
      <c r="C22" s="232" t="s">
        <v>65</v>
      </c>
      <c r="D22" s="118" t="e">
        <f t="shared" si="0"/>
        <v>#VALUE!</v>
      </c>
      <c r="E22" s="45" t="e">
        <f t="shared" si="1"/>
        <v>#VALUE!</v>
      </c>
      <c r="F22" s="235">
        <v>2</v>
      </c>
      <c r="G22" s="118" t="e">
        <f t="shared" si="2"/>
        <v>#VALUE!</v>
      </c>
      <c r="H22" s="118" t="e">
        <f t="shared" si="3"/>
        <v>#VALUE!</v>
      </c>
      <c r="I22" s="233" t="e">
        <f t="shared" si="4"/>
        <v>#VALUE!</v>
      </c>
      <c r="K22" s="228" t="s">
        <v>571</v>
      </c>
      <c r="L22" s="229">
        <v>2</v>
      </c>
      <c r="M22" s="230"/>
      <c r="N22" s="230"/>
    </row>
    <row r="23" spans="1:14">
      <c r="A23" s="17">
        <v>19</v>
      </c>
      <c r="B23" s="231" t="s">
        <v>65</v>
      </c>
      <c r="C23" s="232" t="s">
        <v>65</v>
      </c>
      <c r="D23" s="118" t="e">
        <f t="shared" si="0"/>
        <v>#VALUE!</v>
      </c>
      <c r="E23" s="45" t="e">
        <f t="shared" si="1"/>
        <v>#VALUE!</v>
      </c>
      <c r="F23" s="235">
        <v>2</v>
      </c>
      <c r="G23" s="118" t="e">
        <f t="shared" si="2"/>
        <v>#VALUE!</v>
      </c>
      <c r="H23" s="118" t="e">
        <f t="shared" si="3"/>
        <v>#VALUE!</v>
      </c>
      <c r="I23" s="233" t="e">
        <f t="shared" si="4"/>
        <v>#VALUE!</v>
      </c>
      <c r="K23" s="228" t="s">
        <v>587</v>
      </c>
      <c r="L23" s="229">
        <v>200</v>
      </c>
      <c r="M23" s="230"/>
      <c r="N23" s="230"/>
    </row>
    <row r="24" spans="1:14">
      <c r="A24" s="17">
        <v>20</v>
      </c>
      <c r="B24" s="231" t="s">
        <v>65</v>
      </c>
      <c r="C24" s="232" t="s">
        <v>65</v>
      </c>
      <c r="D24" s="118" t="e">
        <f t="shared" si="0"/>
        <v>#VALUE!</v>
      </c>
      <c r="E24" s="45" t="e">
        <f t="shared" si="1"/>
        <v>#VALUE!</v>
      </c>
      <c r="F24" s="235">
        <v>2</v>
      </c>
      <c r="G24" s="118" t="e">
        <f t="shared" si="2"/>
        <v>#VALUE!</v>
      </c>
      <c r="H24" s="118" t="e">
        <f t="shared" si="3"/>
        <v>#VALUE!</v>
      </c>
      <c r="I24" s="233" t="e">
        <f t="shared" si="4"/>
        <v>#VALUE!</v>
      </c>
      <c r="K24" s="228" t="s">
        <v>573</v>
      </c>
      <c r="L24" s="229">
        <v>2</v>
      </c>
      <c r="M24" s="230"/>
      <c r="N24" s="230"/>
    </row>
    <row r="25" spans="1:14">
      <c r="A25" s="17"/>
      <c r="B25" s="231"/>
      <c r="C25" s="232"/>
      <c r="D25" s="118" t="s">
        <v>78</v>
      </c>
      <c r="E25" s="45" t="s">
        <v>78</v>
      </c>
      <c r="F25" s="232"/>
      <c r="G25" s="45"/>
      <c r="H25" s="118"/>
      <c r="I25" s="233"/>
      <c r="K25" s="228" t="s">
        <v>574</v>
      </c>
      <c r="L25" s="229">
        <v>60</v>
      </c>
      <c r="M25" s="230"/>
      <c r="N25" s="230"/>
    </row>
    <row r="26" spans="1:14">
      <c r="K26" s="228" t="s">
        <v>575</v>
      </c>
      <c r="L26" s="229">
        <v>15</v>
      </c>
      <c r="M26" s="230"/>
      <c r="N26" s="230"/>
    </row>
    <row r="27" spans="1:14">
      <c r="K27" s="228" t="s">
        <v>576</v>
      </c>
      <c r="L27" s="229">
        <v>1000</v>
      </c>
      <c r="M27" s="230"/>
      <c r="N27" s="230"/>
    </row>
    <row r="28" spans="1:14" ht="15" thickBot="1">
      <c r="A28" s="12" t="s">
        <v>80</v>
      </c>
      <c r="B28" s="6" t="s">
        <v>79</v>
      </c>
      <c r="C28" s="243"/>
      <c r="D28" s="6"/>
      <c r="E28" s="6"/>
      <c r="F28" s="6"/>
      <c r="G28" s="6"/>
      <c r="K28" s="228" t="s">
        <v>577</v>
      </c>
      <c r="L28" s="229">
        <v>5</v>
      </c>
      <c r="M28" s="230"/>
      <c r="N28" s="230"/>
    </row>
    <row r="29" spans="1:14" ht="18.600000000000001" thickBot="1">
      <c r="A29" s="244" t="s">
        <v>588</v>
      </c>
      <c r="B29" s="245" t="s">
        <v>80</v>
      </c>
      <c r="C29" s="245" t="s">
        <v>589</v>
      </c>
      <c r="D29" s="245" t="s">
        <v>563</v>
      </c>
      <c r="E29" s="245" t="s">
        <v>590</v>
      </c>
      <c r="F29" s="245" t="s">
        <v>591</v>
      </c>
      <c r="G29" s="245" t="s">
        <v>83</v>
      </c>
      <c r="H29" s="245" t="s">
        <v>84</v>
      </c>
      <c r="K29" s="228" t="s">
        <v>578</v>
      </c>
      <c r="L29" s="229">
        <v>75</v>
      </c>
      <c r="M29" s="230"/>
      <c r="N29" s="230"/>
    </row>
    <row r="30" spans="1:14" ht="15" thickBot="1">
      <c r="A30" s="18">
        <v>0</v>
      </c>
      <c r="B30" s="19" t="s">
        <v>85</v>
      </c>
      <c r="C30" s="20">
        <v>14500</v>
      </c>
      <c r="D30" s="20">
        <v>51000</v>
      </c>
      <c r="E30" s="21">
        <v>2</v>
      </c>
      <c r="F30" s="22">
        <f>D30*E30</f>
        <v>102000</v>
      </c>
      <c r="G30" s="23">
        <v>40000</v>
      </c>
      <c r="H30" s="22">
        <f>F30/G30</f>
        <v>2.5499999999999998</v>
      </c>
      <c r="K30" s="228" t="s">
        <v>579</v>
      </c>
      <c r="L30" s="229">
        <v>6000</v>
      </c>
      <c r="M30" s="236"/>
      <c r="N30" s="237"/>
    </row>
    <row r="31" spans="1:14" ht="15" thickBot="1">
      <c r="A31" s="24">
        <v>0</v>
      </c>
      <c r="B31" s="25" t="s">
        <v>86</v>
      </c>
      <c r="C31" s="26">
        <v>34400</v>
      </c>
      <c r="D31" s="26">
        <v>80000</v>
      </c>
      <c r="E31" s="27">
        <v>2</v>
      </c>
      <c r="F31" s="22">
        <f>D31*E31</f>
        <v>160000</v>
      </c>
      <c r="G31" s="28">
        <v>45000</v>
      </c>
      <c r="H31" s="29">
        <f>F31/G31</f>
        <v>3.5555555555555554</v>
      </c>
      <c r="K31" s="228" t="s">
        <v>580</v>
      </c>
      <c r="L31" s="238">
        <v>500</v>
      </c>
      <c r="M31" s="236"/>
      <c r="N31" s="237"/>
    </row>
    <row r="32" spans="1:14" ht="15" thickBot="1">
      <c r="A32" s="30">
        <v>1</v>
      </c>
      <c r="B32" s="246"/>
      <c r="C32" s="31"/>
      <c r="D32" s="32">
        <f>C32-C28</f>
        <v>0</v>
      </c>
      <c r="E32" s="33">
        <v>2</v>
      </c>
      <c r="F32" s="247">
        <f>D32*E32</f>
        <v>0</v>
      </c>
      <c r="G32" s="35"/>
      <c r="H32" s="34" t="e">
        <f>F32/G32</f>
        <v>#DIV/0!</v>
      </c>
      <c r="K32" s="228" t="s">
        <v>581</v>
      </c>
      <c r="L32" s="230"/>
      <c r="M32" s="239">
        <f>(L25-L28)*L23*L22*L21/1000</f>
        <v>4818</v>
      </c>
      <c r="N32" s="240">
        <f>M32*L24</f>
        <v>9636</v>
      </c>
    </row>
    <row r="33" spans="1:14" ht="15" thickBot="1">
      <c r="A33" s="30">
        <v>2</v>
      </c>
      <c r="B33" s="31"/>
      <c r="C33" s="31"/>
      <c r="D33" s="32">
        <f>C33-C32</f>
        <v>0</v>
      </c>
      <c r="E33" s="33">
        <v>2</v>
      </c>
      <c r="F33" s="247">
        <f t="shared" ref="F33:F51" si="5">D33*E33</f>
        <v>0</v>
      </c>
      <c r="G33" s="35"/>
      <c r="H33" s="34" t="e">
        <f>F33/G33</f>
        <v>#DIV/0!</v>
      </c>
      <c r="K33" s="241" t="s">
        <v>582</v>
      </c>
      <c r="L33" s="230"/>
      <c r="M33" s="236"/>
      <c r="N33" s="237">
        <f>(L26/L27-(L29/L30))*L21*L22*L23</f>
        <v>218.99999999999991</v>
      </c>
    </row>
    <row r="34" spans="1:14" ht="15" thickBot="1">
      <c r="A34" s="30">
        <v>3</v>
      </c>
      <c r="B34" s="31" t="s">
        <v>65</v>
      </c>
      <c r="C34" s="31" t="s">
        <v>65</v>
      </c>
      <c r="D34" s="32" t="e">
        <f>C34-C33</f>
        <v>#VALUE!</v>
      </c>
      <c r="E34" s="33">
        <v>2</v>
      </c>
      <c r="F34" s="247" t="e">
        <f t="shared" si="5"/>
        <v>#VALUE!</v>
      </c>
      <c r="G34" s="35"/>
      <c r="H34" s="34" t="e">
        <f t="shared" ref="H34:H51" si="6">F34/G34</f>
        <v>#VALUE!</v>
      </c>
      <c r="K34" s="241" t="s">
        <v>583</v>
      </c>
      <c r="L34" s="230"/>
      <c r="M34" s="236">
        <f>SUM(M32:M33)</f>
        <v>4818</v>
      </c>
      <c r="N34" s="237">
        <f>SUM(N32:N33)</f>
        <v>9855</v>
      </c>
    </row>
    <row r="35" spans="1:14" ht="15" thickBot="1">
      <c r="A35" s="30">
        <v>4</v>
      </c>
      <c r="B35" s="31" t="s">
        <v>65</v>
      </c>
      <c r="C35" s="31" t="s">
        <v>65</v>
      </c>
      <c r="D35" s="32" t="e">
        <f t="shared" ref="D35:D50" si="7">C35-C34</f>
        <v>#VALUE!</v>
      </c>
      <c r="E35" s="33">
        <v>2</v>
      </c>
      <c r="F35" s="247" t="e">
        <f t="shared" si="5"/>
        <v>#VALUE!</v>
      </c>
      <c r="G35" s="35"/>
      <c r="H35" s="34" t="e">
        <f t="shared" si="6"/>
        <v>#VALUE!</v>
      </c>
      <c r="K35" s="241" t="s">
        <v>584</v>
      </c>
      <c r="L35" s="230"/>
      <c r="M35" s="236"/>
      <c r="N35" s="242">
        <f>L31/N34</f>
        <v>5.0735667174023336E-2</v>
      </c>
    </row>
    <row r="36" spans="1:14" ht="15" thickBot="1">
      <c r="A36" s="30">
        <v>5</v>
      </c>
      <c r="B36" s="31" t="s">
        <v>65</v>
      </c>
      <c r="C36" s="31" t="s">
        <v>65</v>
      </c>
      <c r="D36" s="32" t="e">
        <f t="shared" si="7"/>
        <v>#VALUE!</v>
      </c>
      <c r="E36" s="33">
        <v>2</v>
      </c>
      <c r="F36" s="247" t="e">
        <f t="shared" si="5"/>
        <v>#VALUE!</v>
      </c>
      <c r="G36" s="35"/>
      <c r="H36" s="34" t="e">
        <f t="shared" si="6"/>
        <v>#VALUE!</v>
      </c>
    </row>
    <row r="37" spans="1:14" ht="15" thickBot="1">
      <c r="A37" s="30">
        <v>6</v>
      </c>
      <c r="B37" s="31" t="s">
        <v>65</v>
      </c>
      <c r="C37" s="31" t="s">
        <v>65</v>
      </c>
      <c r="D37" s="32" t="e">
        <f t="shared" si="7"/>
        <v>#VALUE!</v>
      </c>
      <c r="E37" s="33">
        <v>2</v>
      </c>
      <c r="F37" s="247" t="e">
        <f t="shared" si="5"/>
        <v>#VALUE!</v>
      </c>
      <c r="G37" s="35"/>
      <c r="H37" s="34" t="e">
        <f t="shared" si="6"/>
        <v>#VALUE!</v>
      </c>
      <c r="K37" s="12" t="s">
        <v>592</v>
      </c>
    </row>
    <row r="38" spans="1:14" ht="15" thickBot="1">
      <c r="A38" s="30">
        <v>7</v>
      </c>
      <c r="B38" s="31" t="s">
        <v>65</v>
      </c>
      <c r="C38" s="31" t="s">
        <v>65</v>
      </c>
      <c r="D38" s="32" t="e">
        <f t="shared" si="7"/>
        <v>#VALUE!</v>
      </c>
      <c r="E38" s="33">
        <v>2</v>
      </c>
      <c r="F38" s="247" t="e">
        <f t="shared" si="5"/>
        <v>#VALUE!</v>
      </c>
      <c r="G38" s="35"/>
      <c r="H38" s="34" t="e">
        <f t="shared" si="6"/>
        <v>#VALUE!</v>
      </c>
      <c r="K38" s="227" t="s">
        <v>566</v>
      </c>
      <c r="L38" s="227" t="s">
        <v>567</v>
      </c>
      <c r="M38" s="227" t="s">
        <v>568</v>
      </c>
      <c r="N38" s="227" t="s">
        <v>569</v>
      </c>
    </row>
    <row r="39" spans="1:14" ht="15" thickBot="1">
      <c r="A39" s="30">
        <v>8</v>
      </c>
      <c r="B39" s="31" t="s">
        <v>65</v>
      </c>
      <c r="C39" s="31" t="s">
        <v>65</v>
      </c>
      <c r="D39" s="32" t="e">
        <f t="shared" si="7"/>
        <v>#VALUE!</v>
      </c>
      <c r="E39" s="33">
        <v>2</v>
      </c>
      <c r="F39" s="247" t="e">
        <f t="shared" si="5"/>
        <v>#VALUE!</v>
      </c>
      <c r="G39" s="35"/>
      <c r="H39" s="34" t="e">
        <f t="shared" si="6"/>
        <v>#VALUE!</v>
      </c>
      <c r="K39" s="228" t="s">
        <v>570</v>
      </c>
      <c r="L39" s="229">
        <v>355</v>
      </c>
      <c r="M39" s="230"/>
      <c r="N39" s="230"/>
    </row>
    <row r="40" spans="1:14" ht="15" thickBot="1">
      <c r="A40" s="30">
        <v>9</v>
      </c>
      <c r="B40" s="31" t="s">
        <v>65</v>
      </c>
      <c r="C40" s="31" t="s">
        <v>65</v>
      </c>
      <c r="D40" s="32" t="e">
        <f t="shared" si="7"/>
        <v>#VALUE!</v>
      </c>
      <c r="E40" s="33">
        <v>2</v>
      </c>
      <c r="F40" s="247" t="e">
        <f t="shared" si="5"/>
        <v>#VALUE!</v>
      </c>
      <c r="G40" s="35"/>
      <c r="H40" s="34" t="e">
        <f t="shared" si="6"/>
        <v>#VALUE!</v>
      </c>
      <c r="K40" s="228" t="s">
        <v>571</v>
      </c>
      <c r="L40" s="229">
        <v>10</v>
      </c>
      <c r="M40" s="230"/>
      <c r="N40" s="230"/>
    </row>
    <row r="41" spans="1:14" ht="15" thickBot="1">
      <c r="A41" s="30">
        <v>10</v>
      </c>
      <c r="B41" s="31" t="s">
        <v>65</v>
      </c>
      <c r="C41" s="31" t="s">
        <v>65</v>
      </c>
      <c r="D41" s="32" t="e">
        <f t="shared" si="7"/>
        <v>#VALUE!</v>
      </c>
      <c r="E41" s="33">
        <v>2</v>
      </c>
      <c r="F41" s="247" t="e">
        <f t="shared" si="5"/>
        <v>#VALUE!</v>
      </c>
      <c r="G41" s="35"/>
      <c r="H41" s="34" t="e">
        <f t="shared" si="6"/>
        <v>#VALUE!</v>
      </c>
      <c r="K41" s="228" t="s">
        <v>572</v>
      </c>
      <c r="L41" s="229">
        <v>50</v>
      </c>
      <c r="M41" s="230"/>
      <c r="N41" s="230"/>
    </row>
    <row r="42" spans="1:14" ht="15" thickBot="1">
      <c r="A42" s="30">
        <v>11</v>
      </c>
      <c r="B42" s="31" t="s">
        <v>65</v>
      </c>
      <c r="C42" s="31" t="s">
        <v>65</v>
      </c>
      <c r="D42" s="32" t="e">
        <f t="shared" si="7"/>
        <v>#VALUE!</v>
      </c>
      <c r="E42" s="33">
        <v>2</v>
      </c>
      <c r="F42" s="247" t="e">
        <f t="shared" si="5"/>
        <v>#VALUE!</v>
      </c>
      <c r="G42" s="35"/>
      <c r="H42" s="34" t="e">
        <f t="shared" si="6"/>
        <v>#VALUE!</v>
      </c>
      <c r="K42" s="228" t="s">
        <v>573</v>
      </c>
      <c r="L42" s="229">
        <v>2</v>
      </c>
      <c r="M42" s="230"/>
      <c r="N42" s="230"/>
    </row>
    <row r="43" spans="1:14" ht="15" thickBot="1">
      <c r="A43" s="30">
        <v>12</v>
      </c>
      <c r="B43" s="31" t="s">
        <v>65</v>
      </c>
      <c r="C43" s="31" t="s">
        <v>65</v>
      </c>
      <c r="D43" s="32" t="e">
        <f t="shared" si="7"/>
        <v>#VALUE!</v>
      </c>
      <c r="E43" s="33">
        <v>2</v>
      </c>
      <c r="F43" s="247" t="e">
        <f t="shared" si="5"/>
        <v>#VALUE!</v>
      </c>
      <c r="G43" s="35"/>
      <c r="H43" s="34" t="e">
        <f t="shared" si="6"/>
        <v>#VALUE!</v>
      </c>
      <c r="K43" s="228" t="s">
        <v>574</v>
      </c>
      <c r="L43" s="229">
        <v>20</v>
      </c>
      <c r="M43" s="230"/>
      <c r="N43" s="230"/>
    </row>
    <row r="44" spans="1:14" ht="15" thickBot="1">
      <c r="A44" s="30">
        <v>13</v>
      </c>
      <c r="B44" s="31" t="s">
        <v>65</v>
      </c>
      <c r="C44" s="31" t="s">
        <v>65</v>
      </c>
      <c r="D44" s="32" t="e">
        <f t="shared" si="7"/>
        <v>#VALUE!</v>
      </c>
      <c r="E44" s="33">
        <v>2</v>
      </c>
      <c r="F44" s="247" t="e">
        <f t="shared" si="5"/>
        <v>#VALUE!</v>
      </c>
      <c r="G44" s="35"/>
      <c r="H44" s="34" t="e">
        <f t="shared" si="6"/>
        <v>#VALUE!</v>
      </c>
      <c r="K44" s="228" t="s">
        <v>593</v>
      </c>
      <c r="L44" s="229">
        <v>0.6</v>
      </c>
      <c r="M44" s="230"/>
      <c r="N44" s="230"/>
    </row>
    <row r="45" spans="1:14" ht="15" thickBot="1">
      <c r="A45" s="30">
        <v>14</v>
      </c>
      <c r="B45" s="31" t="s">
        <v>65</v>
      </c>
      <c r="C45" s="31" t="s">
        <v>65</v>
      </c>
      <c r="D45" s="32" t="e">
        <f t="shared" si="7"/>
        <v>#VALUE!</v>
      </c>
      <c r="E45" s="33">
        <v>2</v>
      </c>
      <c r="F45" s="247" t="e">
        <f t="shared" si="5"/>
        <v>#VALUE!</v>
      </c>
      <c r="G45" s="35"/>
      <c r="H45" s="34" t="e">
        <f t="shared" si="6"/>
        <v>#VALUE!</v>
      </c>
      <c r="K45" s="228" t="s">
        <v>594</v>
      </c>
      <c r="L45" s="229">
        <v>5000</v>
      </c>
      <c r="M45" s="230"/>
      <c r="N45" s="230"/>
    </row>
    <row r="46" spans="1:14" ht="15" thickBot="1">
      <c r="A46" s="30">
        <v>15</v>
      </c>
      <c r="B46" s="31" t="s">
        <v>65</v>
      </c>
      <c r="C46" s="31" t="s">
        <v>65</v>
      </c>
      <c r="D46" s="32" t="e">
        <f t="shared" si="7"/>
        <v>#VALUE!</v>
      </c>
      <c r="E46" s="33">
        <v>2</v>
      </c>
      <c r="F46" s="247" t="e">
        <f t="shared" si="5"/>
        <v>#VALUE!</v>
      </c>
      <c r="G46" s="35"/>
      <c r="H46" s="34" t="e">
        <f t="shared" si="6"/>
        <v>#VALUE!</v>
      </c>
      <c r="K46" s="228" t="s">
        <v>595</v>
      </c>
      <c r="L46" s="238">
        <v>5000</v>
      </c>
      <c r="M46" s="236"/>
      <c r="N46" s="237"/>
    </row>
    <row r="47" spans="1:14" ht="15" thickBot="1">
      <c r="A47" s="30">
        <v>16</v>
      </c>
      <c r="B47" s="31" t="s">
        <v>65</v>
      </c>
      <c r="C47" s="31" t="s">
        <v>65</v>
      </c>
      <c r="D47" s="32" t="e">
        <f t="shared" si="7"/>
        <v>#VALUE!</v>
      </c>
      <c r="E47" s="33">
        <v>2</v>
      </c>
      <c r="F47" s="247" t="e">
        <f t="shared" si="5"/>
        <v>#VALUE!</v>
      </c>
      <c r="G47" s="35"/>
      <c r="H47" s="34" t="e">
        <f t="shared" si="6"/>
        <v>#VALUE!</v>
      </c>
      <c r="K47" s="228" t="s">
        <v>581</v>
      </c>
      <c r="L47" s="230"/>
      <c r="M47" s="239">
        <f>((L39*L40*L41*L43)/1000)*L44</f>
        <v>2130</v>
      </c>
      <c r="N47" s="240">
        <f>M47*L42</f>
        <v>4260</v>
      </c>
    </row>
    <row r="48" spans="1:14" ht="15" thickBot="1">
      <c r="A48" s="30">
        <v>17</v>
      </c>
      <c r="B48" s="31" t="s">
        <v>65</v>
      </c>
      <c r="C48" s="31" t="s">
        <v>65</v>
      </c>
      <c r="D48" s="32" t="e">
        <f t="shared" si="7"/>
        <v>#VALUE!</v>
      </c>
      <c r="E48" s="33">
        <v>2</v>
      </c>
      <c r="F48" s="247" t="e">
        <f t="shared" si="5"/>
        <v>#VALUE!</v>
      </c>
      <c r="G48" s="35"/>
      <c r="H48" s="34" t="e">
        <f t="shared" si="6"/>
        <v>#VALUE!</v>
      </c>
      <c r="K48" s="241" t="s">
        <v>596</v>
      </c>
      <c r="L48" s="230"/>
      <c r="M48" s="236"/>
      <c r="N48" s="242">
        <f>(L45+L46)/N47</f>
        <v>2.347417840375587</v>
      </c>
    </row>
    <row r="49" spans="1:14" ht="15" thickBot="1">
      <c r="A49" s="30">
        <v>18</v>
      </c>
      <c r="B49" s="31" t="s">
        <v>65</v>
      </c>
      <c r="C49" s="31" t="s">
        <v>65</v>
      </c>
      <c r="D49" s="32" t="e">
        <f t="shared" si="7"/>
        <v>#VALUE!</v>
      </c>
      <c r="E49" s="33">
        <v>2</v>
      </c>
      <c r="F49" s="247" t="e">
        <f t="shared" si="5"/>
        <v>#VALUE!</v>
      </c>
      <c r="G49" s="35"/>
      <c r="H49" s="34" t="e">
        <f t="shared" si="6"/>
        <v>#VALUE!</v>
      </c>
      <c r="K49" s="241" t="s">
        <v>597</v>
      </c>
      <c r="L49" s="230"/>
      <c r="M49" s="236"/>
      <c r="N49" s="242">
        <f>N47*10-L45-L46</f>
        <v>32600</v>
      </c>
    </row>
    <row r="50" spans="1:14" ht="15" thickBot="1">
      <c r="A50" s="30">
        <v>19</v>
      </c>
      <c r="B50" s="31" t="s">
        <v>65</v>
      </c>
      <c r="C50" s="31" t="s">
        <v>65</v>
      </c>
      <c r="D50" s="32" t="e">
        <f t="shared" si="7"/>
        <v>#VALUE!</v>
      </c>
      <c r="E50" s="33">
        <v>2</v>
      </c>
      <c r="F50" s="247" t="e">
        <f t="shared" si="5"/>
        <v>#VALUE!</v>
      </c>
      <c r="G50" s="35"/>
      <c r="H50" s="34" t="e">
        <f t="shared" si="6"/>
        <v>#VALUE!</v>
      </c>
    </row>
    <row r="51" spans="1:14" ht="15" thickBot="1">
      <c r="A51" s="30">
        <v>20</v>
      </c>
      <c r="B51" s="31"/>
      <c r="C51" s="31"/>
      <c r="D51" s="32" t="e">
        <f>C51-C50</f>
        <v>#VALUE!</v>
      </c>
      <c r="E51" s="33">
        <v>2</v>
      </c>
      <c r="F51" s="247" t="e">
        <f t="shared" si="5"/>
        <v>#VALUE!</v>
      </c>
      <c r="G51" s="35"/>
      <c r="H51" s="34" t="e">
        <f t="shared" si="6"/>
        <v>#VALUE!</v>
      </c>
    </row>
    <row r="52" spans="1:14" ht="18">
      <c r="A52" s="30" t="s">
        <v>87</v>
      </c>
      <c r="B52" s="36" t="s">
        <v>65</v>
      </c>
      <c r="C52" s="36" t="s">
        <v>65</v>
      </c>
      <c r="D52" s="32" t="e">
        <f>SUM(D32:D51)</f>
        <v>#VALUE!</v>
      </c>
      <c r="E52" s="37"/>
      <c r="F52" s="247" t="e">
        <f>AVERAGE(F32:F50)</f>
        <v>#VALUE!</v>
      </c>
      <c r="G52" s="38" t="e">
        <f>AVERAGE(G32:G51)</f>
        <v>#DIV/0!</v>
      </c>
      <c r="H52" s="34" t="e">
        <f>AVERAGE(H33:H51)</f>
        <v>#DIV/0!</v>
      </c>
    </row>
  </sheetData>
  <pageMargins left="0.7" right="0.7" top="0.75" bottom="0.75" header="0.3" footer="0.3"/>
  <pageSetup paperSize="9" orientation="portrait" r:id="rId1"/>
  <headerFooter>
    <oddHeader>&amp;C7. Energiforbrug</oddHeader>
    <oddFooter>Side &amp;P af &amp;N</oddFooter>
  </headerFooter>
  <rowBreaks count="1" manualBreakCount="1">
    <brk id="2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F26"/>
  <sheetViews>
    <sheetView view="pageLayout" zoomScaleNormal="100" workbookViewId="0">
      <selection activeCell="D4" sqref="D4"/>
    </sheetView>
  </sheetViews>
  <sheetFormatPr defaultRowHeight="14.4"/>
  <cols>
    <col min="2" max="2" width="11.88671875" customWidth="1"/>
    <col min="3" max="3" width="15.88671875" customWidth="1"/>
    <col min="4" max="4" width="15.44140625" customWidth="1"/>
    <col min="5" max="5" width="11" customWidth="1"/>
  </cols>
  <sheetData>
    <row r="1" spans="1:6" ht="17.399999999999999">
      <c r="A1" s="115" t="s">
        <v>533</v>
      </c>
    </row>
    <row r="3" spans="1:6">
      <c r="A3" s="12" t="s">
        <v>88</v>
      </c>
      <c r="B3" s="7" t="s">
        <v>92</v>
      </c>
      <c r="C3" s="39">
        <v>40909</v>
      </c>
      <c r="D3" s="6"/>
      <c r="F3" s="6"/>
    </row>
    <row r="4" spans="1:6" ht="18">
      <c r="A4" s="120"/>
      <c r="B4" s="120" t="s">
        <v>70</v>
      </c>
      <c r="C4" s="120" t="s">
        <v>89</v>
      </c>
      <c r="D4" s="120" t="s">
        <v>90</v>
      </c>
      <c r="E4" s="120" t="s">
        <v>73</v>
      </c>
      <c r="F4" s="120" t="s">
        <v>91</v>
      </c>
    </row>
    <row r="5" spans="1:6">
      <c r="A5" s="13">
        <v>0</v>
      </c>
      <c r="B5" s="14">
        <v>40909</v>
      </c>
      <c r="C5" s="15">
        <v>12000</v>
      </c>
      <c r="D5" s="15">
        <v>155000</v>
      </c>
      <c r="E5" s="15">
        <v>30</v>
      </c>
      <c r="F5" s="40">
        <f>C5/D5</f>
        <v>7.7419354838709681E-2</v>
      </c>
    </row>
    <row r="6" spans="1:6">
      <c r="A6" s="13">
        <v>0</v>
      </c>
      <c r="B6" s="14">
        <v>40969</v>
      </c>
      <c r="C6" s="15">
        <v>15000</v>
      </c>
      <c r="D6" s="15">
        <v>300000</v>
      </c>
      <c r="E6" s="15">
        <f>B6-B5</f>
        <v>60</v>
      </c>
      <c r="F6" s="40">
        <f>C6/D6</f>
        <v>0.05</v>
      </c>
    </row>
    <row r="7" spans="1:6">
      <c r="A7" s="17">
        <v>1</v>
      </c>
      <c r="B7" s="46"/>
      <c r="C7" s="45"/>
      <c r="D7" s="118"/>
      <c r="E7" s="116">
        <f>B7-C3</f>
        <v>-40909</v>
      </c>
      <c r="F7" s="117" t="e">
        <f>C7/D7</f>
        <v>#DIV/0!</v>
      </c>
    </row>
    <row r="8" spans="1:6">
      <c r="A8" s="17">
        <v>2</v>
      </c>
      <c r="B8" s="46"/>
      <c r="C8" s="45"/>
      <c r="D8" s="118"/>
      <c r="E8" s="116">
        <f>B8-B7</f>
        <v>0</v>
      </c>
      <c r="F8" s="117" t="e">
        <f t="shared" ref="F8:F25" si="0">C8/D8</f>
        <v>#DIV/0!</v>
      </c>
    </row>
    <row r="9" spans="1:6">
      <c r="A9" s="17">
        <v>3</v>
      </c>
      <c r="B9" s="46" t="s">
        <v>65</v>
      </c>
      <c r="C9" s="45" t="s">
        <v>65</v>
      </c>
      <c r="D9" s="118"/>
      <c r="E9" s="116" t="e">
        <f t="shared" ref="E9:E25" si="1">B9-B8</f>
        <v>#VALUE!</v>
      </c>
      <c r="F9" s="117" t="e">
        <f t="shared" si="0"/>
        <v>#VALUE!</v>
      </c>
    </row>
    <row r="10" spans="1:6">
      <c r="A10" s="17">
        <v>4</v>
      </c>
      <c r="B10" s="46" t="s">
        <v>65</v>
      </c>
      <c r="C10" s="45" t="s">
        <v>65</v>
      </c>
      <c r="D10" s="118"/>
      <c r="E10" s="116" t="e">
        <f t="shared" si="1"/>
        <v>#VALUE!</v>
      </c>
      <c r="F10" s="117" t="e">
        <f t="shared" si="0"/>
        <v>#VALUE!</v>
      </c>
    </row>
    <row r="11" spans="1:6">
      <c r="A11" s="17">
        <v>5</v>
      </c>
      <c r="B11" s="46" t="s">
        <v>65</v>
      </c>
      <c r="C11" s="45" t="s">
        <v>65</v>
      </c>
      <c r="D11" s="118"/>
      <c r="E11" s="116" t="e">
        <f t="shared" si="1"/>
        <v>#VALUE!</v>
      </c>
      <c r="F11" s="117" t="e">
        <f t="shared" si="0"/>
        <v>#VALUE!</v>
      </c>
    </row>
    <row r="12" spans="1:6">
      <c r="A12" s="17">
        <v>6</v>
      </c>
      <c r="B12" s="46" t="s">
        <v>65</v>
      </c>
      <c r="C12" s="45" t="s">
        <v>65</v>
      </c>
      <c r="D12" s="118"/>
      <c r="E12" s="116" t="e">
        <f t="shared" si="1"/>
        <v>#VALUE!</v>
      </c>
      <c r="F12" s="117" t="e">
        <f t="shared" si="0"/>
        <v>#VALUE!</v>
      </c>
    </row>
    <row r="13" spans="1:6">
      <c r="A13" s="17">
        <v>7</v>
      </c>
      <c r="B13" s="46" t="s">
        <v>65</v>
      </c>
      <c r="C13" s="45" t="s">
        <v>65</v>
      </c>
      <c r="D13" s="118"/>
      <c r="E13" s="116" t="e">
        <f t="shared" si="1"/>
        <v>#VALUE!</v>
      </c>
      <c r="F13" s="117" t="e">
        <f t="shared" si="0"/>
        <v>#VALUE!</v>
      </c>
    </row>
    <row r="14" spans="1:6">
      <c r="A14" s="17">
        <v>8</v>
      </c>
      <c r="B14" s="46" t="s">
        <v>65</v>
      </c>
      <c r="C14" s="45" t="s">
        <v>65</v>
      </c>
      <c r="D14" s="118"/>
      <c r="E14" s="116" t="e">
        <f t="shared" si="1"/>
        <v>#VALUE!</v>
      </c>
      <c r="F14" s="117" t="e">
        <f t="shared" si="0"/>
        <v>#VALUE!</v>
      </c>
    </row>
    <row r="15" spans="1:6">
      <c r="A15" s="17">
        <v>9</v>
      </c>
      <c r="B15" s="46" t="s">
        <v>65</v>
      </c>
      <c r="C15" s="45" t="s">
        <v>65</v>
      </c>
      <c r="D15" s="118"/>
      <c r="E15" s="116" t="e">
        <f t="shared" si="1"/>
        <v>#VALUE!</v>
      </c>
      <c r="F15" s="117" t="e">
        <f t="shared" si="0"/>
        <v>#VALUE!</v>
      </c>
    </row>
    <row r="16" spans="1:6">
      <c r="A16" s="17">
        <v>10</v>
      </c>
      <c r="B16" s="46" t="s">
        <v>65</v>
      </c>
      <c r="C16" s="45" t="s">
        <v>65</v>
      </c>
      <c r="D16" s="118"/>
      <c r="E16" s="116" t="e">
        <f t="shared" si="1"/>
        <v>#VALUE!</v>
      </c>
      <c r="F16" s="117" t="e">
        <f t="shared" si="0"/>
        <v>#VALUE!</v>
      </c>
    </row>
    <row r="17" spans="1:6">
      <c r="A17" s="17">
        <v>11</v>
      </c>
      <c r="B17" s="46" t="s">
        <v>65</v>
      </c>
      <c r="C17" s="45" t="s">
        <v>65</v>
      </c>
      <c r="D17" s="118"/>
      <c r="E17" s="116" t="e">
        <f t="shared" si="1"/>
        <v>#VALUE!</v>
      </c>
      <c r="F17" s="117" t="e">
        <f t="shared" si="0"/>
        <v>#VALUE!</v>
      </c>
    </row>
    <row r="18" spans="1:6">
      <c r="A18" s="17">
        <v>13</v>
      </c>
      <c r="B18" s="46" t="s">
        <v>65</v>
      </c>
      <c r="C18" s="45" t="s">
        <v>65</v>
      </c>
      <c r="D18" s="118"/>
      <c r="E18" s="116" t="e">
        <f t="shared" si="1"/>
        <v>#VALUE!</v>
      </c>
      <c r="F18" s="117" t="e">
        <f t="shared" si="0"/>
        <v>#VALUE!</v>
      </c>
    </row>
    <row r="19" spans="1:6">
      <c r="A19" s="17">
        <v>14</v>
      </c>
      <c r="B19" s="46" t="s">
        <v>65</v>
      </c>
      <c r="C19" s="45" t="s">
        <v>65</v>
      </c>
      <c r="D19" s="118"/>
      <c r="E19" s="116" t="e">
        <f t="shared" si="1"/>
        <v>#VALUE!</v>
      </c>
      <c r="F19" s="117" t="e">
        <f t="shared" si="0"/>
        <v>#VALUE!</v>
      </c>
    </row>
    <row r="20" spans="1:6">
      <c r="A20" s="17">
        <v>15</v>
      </c>
      <c r="B20" s="46" t="s">
        <v>65</v>
      </c>
      <c r="C20" s="45" t="s">
        <v>65</v>
      </c>
      <c r="D20" s="118"/>
      <c r="E20" s="116" t="e">
        <f t="shared" si="1"/>
        <v>#VALUE!</v>
      </c>
      <c r="F20" s="117" t="e">
        <f t="shared" si="0"/>
        <v>#VALUE!</v>
      </c>
    </row>
    <row r="21" spans="1:6">
      <c r="A21" s="17">
        <v>16</v>
      </c>
      <c r="B21" s="46" t="s">
        <v>65</v>
      </c>
      <c r="C21" s="45" t="s">
        <v>65</v>
      </c>
      <c r="D21" s="118"/>
      <c r="E21" s="116" t="e">
        <f t="shared" si="1"/>
        <v>#VALUE!</v>
      </c>
      <c r="F21" s="117" t="e">
        <f t="shared" si="0"/>
        <v>#VALUE!</v>
      </c>
    </row>
    <row r="22" spans="1:6">
      <c r="A22" s="17">
        <v>17</v>
      </c>
      <c r="B22" s="46" t="s">
        <v>65</v>
      </c>
      <c r="C22" s="45" t="s">
        <v>65</v>
      </c>
      <c r="D22" s="118"/>
      <c r="E22" s="116" t="e">
        <f t="shared" si="1"/>
        <v>#VALUE!</v>
      </c>
      <c r="F22" s="117" t="e">
        <f t="shared" si="0"/>
        <v>#VALUE!</v>
      </c>
    </row>
    <row r="23" spans="1:6">
      <c r="A23" s="17">
        <v>18</v>
      </c>
      <c r="B23" s="46" t="s">
        <v>65</v>
      </c>
      <c r="C23" s="45" t="s">
        <v>65</v>
      </c>
      <c r="D23" s="118"/>
      <c r="E23" s="116" t="e">
        <f t="shared" si="1"/>
        <v>#VALUE!</v>
      </c>
      <c r="F23" s="117" t="e">
        <f t="shared" si="0"/>
        <v>#VALUE!</v>
      </c>
    </row>
    <row r="24" spans="1:6">
      <c r="A24" s="17">
        <v>19</v>
      </c>
      <c r="B24" s="46" t="s">
        <v>65</v>
      </c>
      <c r="C24" s="45" t="s">
        <v>65</v>
      </c>
      <c r="D24" s="118"/>
      <c r="E24" s="116" t="e">
        <f t="shared" si="1"/>
        <v>#VALUE!</v>
      </c>
      <c r="F24" s="117" t="e">
        <f t="shared" si="0"/>
        <v>#VALUE!</v>
      </c>
    </row>
    <row r="25" spans="1:6">
      <c r="A25" s="17">
        <v>20</v>
      </c>
      <c r="B25" s="46" t="s">
        <v>65</v>
      </c>
      <c r="C25" s="45" t="s">
        <v>65</v>
      </c>
      <c r="D25" s="118"/>
      <c r="E25" s="116" t="e">
        <f t="shared" si="1"/>
        <v>#VALUE!</v>
      </c>
      <c r="F25" s="117" t="e">
        <f t="shared" si="0"/>
        <v>#VALUE!</v>
      </c>
    </row>
    <row r="26" spans="1:6">
      <c r="A26" s="17"/>
      <c r="B26" s="46"/>
      <c r="C26" s="45"/>
      <c r="D26" s="118"/>
      <c r="E26" s="116"/>
      <c r="F26" s="116"/>
    </row>
  </sheetData>
  <pageMargins left="0.7" right="0.7" top="0.75" bottom="0.75" header="0.3" footer="0.3"/>
  <pageSetup paperSize="9" orientation="portrait" r:id="rId1"/>
  <headerFooter>
    <oddHeader>&amp;C8. Økologiprocent</oddHeader>
    <oddFooter>Side &amp;P af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13</vt:i4>
      </vt:variant>
    </vt:vector>
  </HeadingPairs>
  <TitlesOfParts>
    <vt:vector size="13" baseType="lpstr">
      <vt:lpstr>A. Virksomhedsdata</vt:lpstr>
      <vt:lpstr>B, Kriterier + C. Ansøgning</vt:lpstr>
      <vt:lpstr>D. Introduktion</vt:lpstr>
      <vt:lpstr>1.2 Miljøprocedure</vt:lpstr>
      <vt:lpstr>4.Vandforbrug</vt:lpstr>
      <vt:lpstr>5.6 Rengøring</vt:lpstr>
      <vt:lpstr>6.1 Affaldsplan</vt:lpstr>
      <vt:lpstr>7.Energiforbrug</vt:lpstr>
      <vt:lpstr>8.1 Økologiprocent</vt:lpstr>
      <vt:lpstr>8.13 Madspildsprocedure</vt:lpstr>
      <vt:lpstr>18.2 Samarbejdsaftale</vt:lpstr>
      <vt:lpstr>12.1 Grøn indkøbspolitik </vt:lpstr>
      <vt:lpstr>Ark2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Mikal Holt Jensen</dc:creator>
  <cp:lastModifiedBy>Mikal Holt Jensen</cp:lastModifiedBy>
  <cp:lastPrinted>2015-10-23T13:18:11Z</cp:lastPrinted>
  <dcterms:created xsi:type="dcterms:W3CDTF">2011-09-26T07:33:02Z</dcterms:created>
  <dcterms:modified xsi:type="dcterms:W3CDTF">2023-03-31T09:27:06Z</dcterms:modified>
</cp:coreProperties>
</file>